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autoCompressPictures="0" defaultThemeVersion="166925"/>
  <mc:AlternateContent xmlns:mc="http://schemas.openxmlformats.org/markup-compatibility/2006">
    <mc:Choice Requires="x15">
      <x15ac:absPath xmlns:x15ac="http://schemas.microsoft.com/office/spreadsheetml/2010/11/ac" url="https://anla.sharepoint.com/sites/OAP/Documentos compartidos/2024/Plan Estrategico Institucional - PEI/Semestre II/"/>
    </mc:Choice>
  </mc:AlternateContent>
  <xr:revisionPtr revIDLastSave="33" documentId="14_{BE81B655-716F-46AA-80CE-7D9C3A6CCA2D}" xr6:coauthVersionLast="47" xr6:coauthVersionMax="47" xr10:uidLastSave="{2348688C-D005-4751-AA7E-8C5B368135BE}"/>
  <bookViews>
    <workbookView xWindow="-120" yWindow="-120" windowWidth="29040" windowHeight="15840" tabRatio="803" xr2:uid="{00000000-000D-0000-FFFF-FFFF00000000}"/>
  </bookViews>
  <sheets>
    <sheet name="Consolidado" sheetId="13" r:id="rId1"/>
    <sheet name="ODS" sheetId="31" state="hidden" r:id="rId2"/>
    <sheet name="Gráficas" sheetId="29" state="hidden" r:id="rId3"/>
    <sheet name="Metas" sheetId="27" state="hidden" r:id="rId4"/>
    <sheet name="Objetivos est" sheetId="30" state="hidden" r:id="rId5"/>
    <sheet name="OAP" sheetId="2" r:id="rId6"/>
    <sheet name="OTI" sheetId="16" r:id="rId7"/>
    <sheet name="SMPCA" sheetId="15" r:id="rId8"/>
    <sheet name="OAJ" sheetId="6" r:id="rId9"/>
    <sheet name="Sub.Evaluación LA" sheetId="23" r:id="rId10"/>
    <sheet name="Sub.Seguimiento LA" sheetId="24" r:id="rId11"/>
    <sheet name="SIPTA" sheetId="3" r:id="rId12"/>
    <sheet name="SAF" sheetId="18" r:id="rId13"/>
    <sheet name="Comunicaciones" sheetId="17" r:id="rId14"/>
    <sheet name="Control Interno" sheetId="20" r:id="rId15"/>
    <sheet name="OCDI" sheetId="2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DepartamentoConsulta" localSheetId="0">#REF!</definedName>
    <definedName name="DepartamentoConsulta">#REF!</definedName>
    <definedName name="DeptoConsulta" localSheetId="0">#REF!</definedName>
    <definedName name="DeptoConsulta">#REF!</definedName>
    <definedName name="FactorSemanas">[1]Parametros!$G$5</definedName>
    <definedName name="FechaCierre">'[2]Registro Control Tiempos'!$C$9</definedName>
    <definedName name="FechaCorte">'[2]Registro Control Tiempos'!$C$7</definedName>
    <definedName name="FechaCorteModificacion" localSheetId="0">#REF!</definedName>
    <definedName name="FechaCorteModificacion">#REF!</definedName>
    <definedName name="festivos">[1]!Tabla4[TabDiasFestivos]</definedName>
    <definedName name="G" localSheetId="0">#REF!</definedName>
    <definedName name="G">#REF!</definedName>
    <definedName name="Instrumentos">[3]Parametros!$F$11:$F$19</definedName>
    <definedName name="intrumento">[4]!TabInstrumentos[Instrumentos]</definedName>
    <definedName name="Mesfinal">[1]Parametros!$H$2</definedName>
    <definedName name="MesInicial">[1]Parametros!$G$2</definedName>
    <definedName name="MetaAnual" localSheetId="0">#REF!</definedName>
    <definedName name="MetaAnual">#REF!</definedName>
    <definedName name="MetaAnualIE">'[1]Indicador estrategico'!$AV$5</definedName>
    <definedName name="NativeTimeline_Fecha_Auto_Administrativo_Respuesta">#N/A</definedName>
    <definedName name="NombreContratista">[4]!TabRevisores[NOMBRE]</definedName>
    <definedName name="NormasAplicables">[4]Parametros!$BI$15:$BI$19</definedName>
    <definedName name="NotaAutoInicio" localSheetId="0">#REF!</definedName>
    <definedName name="NotaAutoInicio">#REF!</definedName>
    <definedName name="pend">[5]Pendientes!$B$49:$E$49</definedName>
    <definedName name="PerfilActivo" localSheetId="0">#REF!</definedName>
    <definedName name="PerfilActivo">#REF!</definedName>
    <definedName name="ProyectoConsulta" localSheetId="0">#REF!</definedName>
    <definedName name="ProyectoConsulta">#REF!</definedName>
    <definedName name="RangoConsulta" localSheetId="0">'[2]Registro Control Tiempos'!#REF!</definedName>
    <definedName name="RangoConsulta">'[2]Registro Control Tiempos'!#REF!</definedName>
    <definedName name="RegistroConsulta" localSheetId="0">#REF!</definedName>
    <definedName name="RegistroConsulta">#REF!</definedName>
    <definedName name="Sector">[6]Parametros!$N$11:$N$17</definedName>
    <definedName name="SectorAConsultar" localSheetId="0">#REF!</definedName>
    <definedName name="SectorAConsultar">#REF!</definedName>
    <definedName name="SectorConsultar">'[1]Indicador estrategico'!$I$2</definedName>
    <definedName name="SectorEstadisticas" localSheetId="0">#REF!</definedName>
    <definedName name="SectorEstadisticas">#REF!</definedName>
    <definedName name="SectorTiempo" localSheetId="0">Ind Tiempos [7]Sectorial!$E$9</definedName>
    <definedName name="SectorTiempo">Ind Tiempos [7]Sectorial!$E$9</definedName>
    <definedName name="SiNo">[8]Parametros!$BI$12:$BI$13</definedName>
    <definedName name="ss">[4]!TabInstrumentos[Instrumentos]</definedName>
    <definedName name="TabDiasFestivos">[1]!Tabla4[TabDiasFestivos]</definedName>
    <definedName name="TabSabadoDomingo">[4]!SabadosDomingos[SabadosDomingos]</definedName>
    <definedName name="TipoActoAdministrativo">[9]Parametros!$T$11:$T$13</definedName>
    <definedName name="TipoDecision">[10]Parametros!$V$11:$V$18</definedName>
    <definedName name="TipoRegistro">[11]Parametros!$L$11:$L$13</definedName>
    <definedName name="TipoSuspension">[1]Parametros!$R$11:$R$14</definedName>
    <definedName name="TipoTramite">[1]Parametros!$AB$11:$AB$13</definedName>
    <definedName name="UsuarioActivo" localSheetId="0">#REF!</definedName>
    <definedName name="UsuarioActiv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3" l="1"/>
  <c r="M11" i="13"/>
  <c r="AA13" i="2"/>
  <c r="Y10" i="3"/>
  <c r="K17" i="13"/>
  <c r="AA7" i="3"/>
  <c r="AA11" i="18"/>
  <c r="AA10" i="18"/>
  <c r="AA9" i="18"/>
  <c r="AA10" i="2"/>
  <c r="AA8" i="28"/>
  <c r="AA9" i="20"/>
  <c r="AA8" i="20"/>
  <c r="AA7" i="20"/>
  <c r="AA7" i="17"/>
  <c r="AA8" i="17"/>
  <c r="AA11" i="3"/>
  <c r="AA9" i="3"/>
  <c r="AE7" i="24"/>
  <c r="AA11" i="24"/>
  <c r="AA10" i="24"/>
  <c r="AA9" i="24"/>
  <c r="AA11" i="23"/>
  <c r="AA10" i="23"/>
  <c r="AA9" i="23"/>
  <c r="Z9" i="23"/>
  <c r="AA7" i="23"/>
  <c r="AA8" i="23"/>
  <c r="AE12" i="15" l="1"/>
  <c r="AA9" i="15"/>
  <c r="AA13" i="15" s="1"/>
  <c r="AD12" i="15"/>
  <c r="AA8" i="15"/>
  <c r="AA7" i="15"/>
  <c r="K18" i="13"/>
  <c r="K13" i="13"/>
  <c r="M9" i="13"/>
  <c r="AE9" i="3" l="1"/>
  <c r="Z7" i="23" l="1"/>
  <c r="Z10" i="24"/>
  <c r="Z9" i="24"/>
  <c r="Z8" i="24"/>
  <c r="AA8" i="24" s="1"/>
  <c r="AD7" i="24"/>
  <c r="Z7" i="24"/>
  <c r="AA7" i="24" s="1"/>
  <c r="Z7" i="3" l="1"/>
  <c r="Z8" i="3"/>
  <c r="AA8" i="3" s="1"/>
  <c r="Z9" i="3"/>
  <c r="Q3" i="13" s="1"/>
  <c r="Z10" i="3"/>
  <c r="AA10" i="3" s="1"/>
  <c r="Q4" i="13" l="1"/>
  <c r="AA12" i="3"/>
  <c r="C12" i="13" s="1"/>
  <c r="Q2" i="13"/>
  <c r="AD8" i="3"/>
  <c r="AE8" i="3" s="1"/>
  <c r="AE12" i="3" l="1"/>
  <c r="D12" i="13" s="1"/>
  <c r="AD10" i="18"/>
  <c r="AE10" i="18" s="1"/>
  <c r="AD7" i="18"/>
  <c r="AE7" i="18" s="1"/>
  <c r="AA8" i="18"/>
  <c r="AA7" i="18"/>
  <c r="Z10" i="18"/>
  <c r="Z9" i="18"/>
  <c r="Z8" i="18"/>
  <c r="Z7" i="18"/>
  <c r="Z8" i="17"/>
  <c r="Z7" i="17"/>
  <c r="AA9" i="17" s="1"/>
  <c r="Z8" i="20"/>
  <c r="Z7" i="20"/>
  <c r="Z10" i="15"/>
  <c r="AA10" i="15" s="1"/>
  <c r="AA8" i="6"/>
  <c r="AA7" i="6"/>
  <c r="N3" i="13" s="1"/>
  <c r="AA12" i="15"/>
  <c r="Z8" i="15"/>
  <c r="Z7" i="15"/>
  <c r="AD10" i="15"/>
  <c r="AD8" i="15"/>
  <c r="AE8" i="15" s="1"/>
  <c r="AE11" i="15"/>
  <c r="AE10" i="15"/>
  <c r="AA7" i="16"/>
  <c r="AD11" i="2"/>
  <c r="AD10" i="2"/>
  <c r="Z12" i="2"/>
  <c r="Z10" i="2"/>
  <c r="Z9" i="2"/>
  <c r="AA9" i="2" s="1"/>
  <c r="K4" i="13" s="1"/>
  <c r="Z8" i="2"/>
  <c r="Z7" i="2"/>
  <c r="AA7" i="2" s="1"/>
  <c r="AE11" i="2"/>
  <c r="AE13" i="2" s="1"/>
  <c r="AE10" i="2"/>
  <c r="AE11" i="18" l="1"/>
  <c r="N5" i="13"/>
  <c r="AA9" i="6"/>
  <c r="AE13" i="15"/>
  <c r="D9" i="13" s="1"/>
  <c r="AA7" i="28"/>
  <c r="AA9" i="28" s="1"/>
  <c r="C13" i="13" l="1"/>
  <c r="U2" i="13" s="1"/>
  <c r="AE9" i="17"/>
  <c r="AE9" i="20" l="1"/>
  <c r="C7" i="13"/>
  <c r="T5" i="13" s="1"/>
  <c r="D8" i="13"/>
  <c r="C8" i="13"/>
  <c r="R5" i="13" s="1"/>
  <c r="C4" i="13"/>
  <c r="AA12" i="24" l="1"/>
  <c r="C11" i="13" s="1"/>
  <c r="P3" i="13" s="1"/>
  <c r="AE12" i="24"/>
  <c r="D11" i="13" s="1"/>
  <c r="D3" i="13"/>
  <c r="AA12" i="2"/>
  <c r="AA8" i="2"/>
  <c r="K5" i="13" s="1"/>
  <c r="I5" i="13" s="1"/>
  <c r="I12" i="13" s="1"/>
  <c r="C9" i="13" l="1"/>
  <c r="M2" i="13" s="1"/>
  <c r="AA9" i="16"/>
  <c r="AA8" i="16"/>
  <c r="AA10" i="16" l="1"/>
  <c r="C5" i="13" s="1"/>
  <c r="L4" i="13" s="1"/>
  <c r="I4" i="13" s="1"/>
  <c r="I11" i="13" s="1"/>
  <c r="C6" i="13" l="1"/>
  <c r="S2" i="13" s="1"/>
  <c r="I2" i="13" s="1"/>
  <c r="I9" i="13" s="1"/>
  <c r="D14" i="13" l="1"/>
  <c r="C3" i="13" l="1"/>
  <c r="C10" i="13" l="1"/>
  <c r="Z10" i="23"/>
  <c r="C14" i="13" l="1"/>
  <c r="O3" i="13"/>
  <c r="I3" i="13" s="1"/>
  <c r="I10" i="13" s="1"/>
  <c r="I6" i="13" l="1"/>
  <c r="I13" i="13"/>
</calcChain>
</file>

<file path=xl/sharedStrings.xml><?xml version="1.0" encoding="utf-8"?>
<sst xmlns="http://schemas.openxmlformats.org/spreadsheetml/2006/main" count="1320" uniqueCount="411">
  <si>
    <t>DEPENDENCIA</t>
  </si>
  <si>
    <t>PORCENTAJE DE AVANCE</t>
  </si>
  <si>
    <t xml:space="preserve">Líneas estratégicas </t>
  </si>
  <si>
    <t>% Avance vigencia 2024 - 1er corte</t>
  </si>
  <si>
    <t>OAP</t>
  </si>
  <si>
    <t>OTI</t>
  </si>
  <si>
    <t>SMPCA</t>
  </si>
  <si>
    <t>OAJ</t>
  </si>
  <si>
    <t>SELA</t>
  </si>
  <si>
    <t>SSLA</t>
  </si>
  <si>
    <t>SIPTA</t>
  </si>
  <si>
    <t>SAF</t>
  </si>
  <si>
    <t>Comunicaciones</t>
  </si>
  <si>
    <t>OCI</t>
  </si>
  <si>
    <t>OCDI</t>
  </si>
  <si>
    <t>ODS</t>
  </si>
  <si>
    <t>Indicadores producto</t>
  </si>
  <si>
    <t>Indicadores de Gestión</t>
  </si>
  <si>
    <t>1. Incrementar la confianza y cercanía de la autoridad con sus grupos de valor.</t>
  </si>
  <si>
    <t>2. Fortalecer el enfoque de derechos humanos, el conocimiento integral del territorio y la participación incidente con rigurosidad, transparencia y oportunidad para mejorar la efectividad de los procesos de evaluación, seguimiento y sancionatorios</t>
  </si>
  <si>
    <t>7, 9, 12, 13, 14, 15, 16</t>
  </si>
  <si>
    <t>N.A</t>
  </si>
  <si>
    <t>3. Gestionar el conocimiento y garantizar el acceso a la información de los procesos de la autoridad para contribuir a la efectiva y oportuna toma de decisiones, a través de la innovación, las buenas prácticas y la transformación digital.</t>
  </si>
  <si>
    <t>6, 12, 16</t>
  </si>
  <si>
    <t>4. Consolidar un modelo de gestión innovador que genere valor público, a través del uso eficiente de los recursos y el logro de los objetivos, proporcionando un entorno de trabajo que ofrezca un desarrollo integral a nuestros colaboradores.</t>
  </si>
  <si>
    <t xml:space="preserve">AVANCE GENERAL </t>
  </si>
  <si>
    <t>Porcentaje de avance general*</t>
  </si>
  <si>
    <t>Avance por un año (2020-2030)</t>
  </si>
  <si>
    <t>Avance en 5 años (2020-2024)</t>
  </si>
  <si>
    <t>PROMEDIO ENTIDAD</t>
  </si>
  <si>
    <t>Semáforo avance general (2020-2030)</t>
  </si>
  <si>
    <t>Semáforo avance diciembre 2024</t>
  </si>
  <si>
    <t xml:space="preserve">mayor a 40,91% </t>
  </si>
  <si>
    <t>Verde</t>
  </si>
  <si>
    <t>entre 34,09% y 40,91%</t>
  </si>
  <si>
    <t>Amarillo</t>
  </si>
  <si>
    <t>menor a 34,09%</t>
  </si>
  <si>
    <t>Rojo</t>
  </si>
  <si>
    <t>Objetivos de Desarrollo Sostenible  - ODS</t>
  </si>
  <si>
    <t>#</t>
  </si>
  <si>
    <t>Pobreza</t>
  </si>
  <si>
    <t>Hambre cero</t>
  </si>
  <si>
    <t>Salud y Bienestar</t>
  </si>
  <si>
    <t>Educación y Calidad</t>
  </si>
  <si>
    <t>Igualdad de genero</t>
  </si>
  <si>
    <t>Agua limpia y saneamiento</t>
  </si>
  <si>
    <t>Energía asequible y no contaminante</t>
  </si>
  <si>
    <t>Trabajo decente y crecimiento económico</t>
  </si>
  <si>
    <t>Industria innovación e infraestructura</t>
  </si>
  <si>
    <t>Reducción de desigualdades</t>
  </si>
  <si>
    <t>Ciudades y comunidades sostenibles</t>
  </si>
  <si>
    <t>Producción y consumo responsable</t>
  </si>
  <si>
    <t>Acción por el clima</t>
  </si>
  <si>
    <t>Vida Submarina</t>
  </si>
  <si>
    <t>Vida de ecosistemas terrestres</t>
  </si>
  <si>
    <t>Paz justicia e instituciones solidas</t>
  </si>
  <si>
    <t>Alianzas para lograr objetivos</t>
  </si>
  <si>
    <t>Dependencia</t>
  </si>
  <si>
    <t>METAS</t>
  </si>
  <si>
    <t>2020*</t>
  </si>
  <si>
    <t>2021*</t>
  </si>
  <si>
    <t>2022*</t>
  </si>
  <si>
    <t>2023*</t>
  </si>
  <si>
    <t>Publicar para consulta el 100% de los planes e instrumentos elaborados por la entidad previo a su aprobación</t>
  </si>
  <si>
    <t>X</t>
  </si>
  <si>
    <t>100% de los planes publicados con incorporación de comentarios pertinentes de los grupos de interés</t>
  </si>
  <si>
    <t xml:space="preserve"> Alcanzar el 90% de satisfacción por parte de los grupos de interés de la ANLA</t>
  </si>
  <si>
    <t>Disminuir  las salidas no conformes para licencias y trámites ambientales</t>
  </si>
  <si>
    <t>Alcanzar el 100% de oportunidad en los procesos de licenciamiento y trámites ambientales</t>
  </si>
  <si>
    <t>Estrategía de evaluación de licenciamiento ambiental formulada e implementada</t>
  </si>
  <si>
    <t>Estrategia de seguimiento formulada e implementada  en los procesos de licenciamiento y trámites ambientales</t>
  </si>
  <si>
    <t>Realizar seguimiento al 100% de los proyectos activos sujetos de seguimiento</t>
  </si>
  <si>
    <t xml:space="preserve">Hectáreas conservadas en el marco de la inversión de no menos del 1% y compensaciones </t>
  </si>
  <si>
    <t xml:space="preserve">Población beneficiada en el marco de la inversión de no menos del 1% y compensaciones </t>
  </si>
  <si>
    <t xml:space="preserve">100% de acciones sancionatorias fundamentadas en análisis espacial, seguimiento y atención de denuncias </t>
  </si>
  <si>
    <t>Reducir las demandas producto de la causa de omisión en el ejercicio de las funciones de inspección, control y vigilancia</t>
  </si>
  <si>
    <t xml:space="preserve">Disminuir la brecha de conocimiento de la entidad </t>
  </si>
  <si>
    <t>Índice de transferencia tecnológica formulado y en implementación</t>
  </si>
  <si>
    <t xml:space="preserve">Ingresos de la entidad superiores al gasto </t>
  </si>
  <si>
    <t>Alcanzar el 95% de satisfacción laboral de los colaboradores de la entidad (clima organizacional)</t>
  </si>
  <si>
    <t>Sistemas de información 100% interoperables</t>
  </si>
  <si>
    <t>Avance en los indicadores de producto del Plan de Acción Institucional de la vigencia</t>
  </si>
  <si>
    <t xml:space="preserve"> 80% Cierre efectivo de los planes de mejoramiento</t>
  </si>
  <si>
    <t>* Se avanzó durante la vigencia en temas relacionados con el cumplimiento de la meta. Considerando que el horizonte del PEI es a 2030, los hitos de cumplimiento de estas metas serán 2023, 2027 y 2030, por lo que no se contemplaba el cumplimiento de ninguna en esta vigencia.</t>
  </si>
  <si>
    <t>Línea</t>
  </si>
  <si>
    <t>Objetivo</t>
  </si>
  <si>
    <t>Dependecia</t>
  </si>
  <si>
    <t>Incrementar la confianza y cercanía de la autoridad con sus grupos de valor</t>
  </si>
  <si>
    <t>Incorporar en la gestión de la entidad las necesidades y expectativas de los grupos de interés</t>
  </si>
  <si>
    <t>Objetivo Est</t>
  </si>
  <si>
    <t>Descripción</t>
  </si>
  <si>
    <t>Incorporar y gestionar las necesidades y expectativas de los grupos de valor en                                                                                                                                                                                                                                                              los procesos de la autoridad</t>
  </si>
  <si>
    <t>Línea Estratégica 1</t>
  </si>
  <si>
    <t xml:space="preserve">OE 01 </t>
  </si>
  <si>
    <t>Promover la participación ciudadana incidente con un enfoque incluyente y en lenguaje claro.</t>
  </si>
  <si>
    <t>Incorporar y gestionar las necesidades y expectativas de los grupos de valor en los procesos de la autoridad.</t>
  </si>
  <si>
    <t xml:space="preserve">OE 02 </t>
  </si>
  <si>
    <t xml:space="preserve">Incorporar y gestionar las necesidades y expectativas de los grupos de valor en los procesos de la autoridad </t>
  </si>
  <si>
    <t>Incorporar y gestionar las necesidades y expectativas de los grupos de valor en
los procesos de la autoridad</t>
  </si>
  <si>
    <t>Línea Estratégica 2</t>
  </si>
  <si>
    <t xml:space="preserve">OE 03 </t>
  </si>
  <si>
    <t>Desarrollar los procesos de evaluación, seguimiento y sancionatorio de las licencias, permisos y trámites ambientales bajo los principios de objetividad, transparencia, oportunidad y con estándares de calidad.</t>
  </si>
  <si>
    <t>Promover la participación ciudadana incidente con un enfoque incluyente y en
lenguaje claro</t>
  </si>
  <si>
    <t xml:space="preserve">OE 04 </t>
  </si>
  <si>
    <t>Incrementar la efectividad del manejo de los impactos de los proyectos licenciados y de los trámites ambientales de competencia de la Autoridad.</t>
  </si>
  <si>
    <t>Línea Estratégica 3</t>
  </si>
  <si>
    <t xml:space="preserve">OE 05 </t>
  </si>
  <si>
    <t>Fortalecer la calidad, identificación, generación y utilización de la información estadística generada por la autoridad en sus procesos y resultados</t>
  </si>
  <si>
    <t>Fortalecer el enfoque de derechos humanos, el conocimiento integral del territorio y la participación incidente con rigurosidad, transparencia y oportunidad para mejorar la ectividad de los procesos de evaluación, seguimiento y sancionatorios</t>
  </si>
  <si>
    <t xml:space="preserve">OE 06 </t>
  </si>
  <si>
    <t>Integrar y optimizar los sistemas de información de la autoridad, promoviendo su interoperabilidad y el flujo adecuado de la información.</t>
  </si>
  <si>
    <t xml:space="preserve"> Desarrollar los procesos de evaluación, seguimiento y sancionatorio de las
licencias, permisos y trámites ambientales bajo los principios de objetividad, transparencia,
oportunidad y con estándares de calidad.</t>
  </si>
  <si>
    <t xml:space="preserve">OE 07 </t>
  </si>
  <si>
    <t>Fortalecer la gestión del conocimiento y la innovación en los procesos de la autoridad para mejorar continuamente los servicios ofrecidos</t>
  </si>
  <si>
    <t>Línea Estratégica 4</t>
  </si>
  <si>
    <t xml:space="preserve">OE 08 </t>
  </si>
  <si>
    <t>Optimizar el recurso físico, financiero y tecnológico destinado a los procesos de la autoridad para materializar la gestión institucional orientándola a resultados.</t>
  </si>
  <si>
    <t xml:space="preserve">OE 09 </t>
  </si>
  <si>
    <t>Impulsar y fortalecer el talento humano de la autoridad, para garantizar un equipo íntegro, competente y comprometido.</t>
  </si>
  <si>
    <t>Gestionar el conocimiento y garantizar el acceso a la información de los procesos de la autoridad para contribuir a la efectiva y oportuna toma de decisiones, a través de la innovación, las buenas prácticas y la transformación digital.</t>
  </si>
  <si>
    <t xml:space="preserve">OE 10 </t>
  </si>
  <si>
    <t>Promover la mejora continua a través de la integración del Modelo Integrado de Planeación y Gestión – (MIPG) y los sistemas de gestión implementados por la autoridad</t>
  </si>
  <si>
    <t>Fortalecer la gestión del conocimiento y la innovación en los procesos de la autoridad para mejorar continuamente los servicios ofrecidos.</t>
  </si>
  <si>
    <t>Fortalecer la gestión del conocimiento y la innovación en los procesos de la
autoridad para mejorar continuamente los servicios ofrecidos.</t>
  </si>
  <si>
    <t>Integrar y optimizar los sistemas de información de la autoridad, promoviendo su
interoperabilidad y el flujo adecuado de la información.</t>
  </si>
  <si>
    <t xml:space="preserve">Consolidar un modelo de gestión innovador que genere valor público, a través del uso eficiente de los recursos y el logro de los objetivos, proporcionando un entorno de trabajo que ofrezca un desarrollo integral a nuestros colaboradores </t>
  </si>
  <si>
    <t xml:space="preserve"> Promover la mejora continua a través de la integración del Modelo Integrado de Planeación y Gestión – (MIPG) y los sistemas de gestión implementados por la autoridad.</t>
  </si>
  <si>
    <t>Optimizar el recurso físico, financiero y tecnológico destinado a los procesos de la autoridad para materializar la gestión institucional orientándola a resultados</t>
  </si>
  <si>
    <t>Impulsar y fortalecer el talento humano de la autoridad, para garantizar un equipo
íntegro, competente y comprometido.</t>
  </si>
  <si>
    <t xml:space="preserve">Optimizar el recurso físico, humano, financiero, tecnológico y de los procesos de la entidad, para materializar la gestión institucional </t>
  </si>
  <si>
    <t>Promover la mejora continua a través del seguimiento y la evaluación del desempeño institucional</t>
  </si>
  <si>
    <t xml:space="preserve"> SEGUIMIENTO AL PLAN ESTRATÉGICO INSTITUCIONAL</t>
  </si>
  <si>
    <t xml:space="preserve">Fecha: </t>
  </si>
  <si>
    <t>Versión:</t>
  </si>
  <si>
    <t xml:space="preserve">Código:         </t>
  </si>
  <si>
    <t>DP-FO-09</t>
  </si>
  <si>
    <t>ARTICULACIÓN</t>
  </si>
  <si>
    <t>INDICADOR DE PRODUCTO</t>
  </si>
  <si>
    <t>INDICADOR DE GESTIÓN</t>
  </si>
  <si>
    <t>RESPONSABLE</t>
  </si>
  <si>
    <t xml:space="preserve">REPORTE AVANCE </t>
  </si>
  <si>
    <t>PLAN NACIONAL DE DESARROLLO - PND</t>
  </si>
  <si>
    <t>PLAN ESTRATÉGICO INSTITUCIONAL</t>
  </si>
  <si>
    <t>MODELO INTEGRADO DE PLANEACIÓN Y GESTIÓN - MIPG</t>
  </si>
  <si>
    <t>SISTEMA DE GESTIÓN DE LA CALIDAD</t>
  </si>
  <si>
    <t>GRUPO</t>
  </si>
  <si>
    <t>Avance indicador de producto</t>
  </si>
  <si>
    <t>Avance indicador de gestión</t>
  </si>
  <si>
    <t>Nombre/Periodo PND</t>
  </si>
  <si>
    <t>Capitulo</t>
  </si>
  <si>
    <t>Línea Estratégica</t>
  </si>
  <si>
    <t>Objetivo estratégico</t>
  </si>
  <si>
    <t>Dimensión</t>
  </si>
  <si>
    <t>Política MIPG</t>
  </si>
  <si>
    <t>Proceso</t>
  </si>
  <si>
    <t>FÓRMULA INDICADOR DE PRODUCTO</t>
  </si>
  <si>
    <t>PERIODICIDAD DE MEDICIÓN</t>
  </si>
  <si>
    <t>UNIDAD DE MEDIDA</t>
  </si>
  <si>
    <t>LÍNEA BASE</t>
  </si>
  <si>
    <t>META DE PRODUCTO</t>
  </si>
  <si>
    <t>FÓRMULA INDICADOR DE GESTIÓN</t>
  </si>
  <si>
    <t>META DE GESTIÓN</t>
  </si>
  <si>
    <t>Responsable</t>
  </si>
  <si>
    <t>Avance</t>
  </si>
  <si>
    <t xml:space="preserve">Meta </t>
  </si>
  <si>
    <t>Porcentaje de avance</t>
  </si>
  <si>
    <t>Avance cualitativo</t>
  </si>
  <si>
    <t xml:space="preserve">Avance </t>
  </si>
  <si>
    <t>Colombia potencia de la vida</t>
  </si>
  <si>
    <t xml:space="preserve"> Ordenamiento del territorio alrededor del 
agua y justicia ambiental</t>
  </si>
  <si>
    <t>16. Paz justicia e instituciones solidas</t>
  </si>
  <si>
    <t>Promover sociedades pacíficas e inclusivas para el desarrollo sostenible, facilitar el acceso a la justicia para todos y construir a todos los niveles instituciones eficaces e inclusivas que rindan cuentas.</t>
  </si>
  <si>
    <t>Consolidar un modelo de gestión innovador que genere valor público, a través del uso eficiente de los recursos y el logro de los objetivos, proporcionando un entorno de trabajo que ofrezca un desarrollo integral a nuestros colaboradores.</t>
  </si>
  <si>
    <t>Evaluación y Resultados</t>
  </si>
  <si>
    <t>Seguimiento y evaluación del desempeño institucional</t>
  </si>
  <si>
    <t>Estratégico</t>
  </si>
  <si>
    <t>Oficina Asesora de Planeación</t>
  </si>
  <si>
    <t>Sistema de gestión implementado</t>
  </si>
  <si>
    <t>Número de sistemas de gestión implementados</t>
  </si>
  <si>
    <t>Mensual</t>
  </si>
  <si>
    <t>Número</t>
  </si>
  <si>
    <t>Jefe Oficina Asesora de Planeación</t>
  </si>
  <si>
    <t>Para el cierre de la vigencia con corte a 31/12/2024 se obtuvo un cumplimiento total del 100% en las actividades establecidas en el plan de trabajo del sistema de gestión de calidad bajo los lineamientos de ISO 9001:2015, lo que le permite a la entidad la mejora del sistema de gestión así como el mantenimiento de la certificación por parte de Icontec en su primer ciclo (2022-2024). Es decir que se cumple la meta establecida de (1) sistema de gesti{on implementado.Específicamente para el mes de diciembre se logró un resultado de 9.47 % Vs un programado en el periodo en el plan de trabajo de 4.1% es decir, que se superó la meta establecida para este mes, debido a que se ejecutaron actividades que estaban rezagadas de peridos anteriores.Nota: Se aclara que aunque el avance real del plan de trabajo para diciembre es de 9,47% se reporta en 6,7% debido a que el plan de trabajo presentaba un error en la fórmula para el reporte de noviembre 2024, se corrigen los valores en el archivo de PDT de acuerdo a las evidencias reportadas para el mes anterior de la siguiente manera: Real corregido: (90.5%) Vs Valor reportado anterior (93.3%).Durante la vigencia 2024 se lograron los siguientes productos finales relacionados con la formulación, implementación y seguimiento al plan anual de trabajo para la mejora y mantenimiento del SGC:E1 Seguimiento a las estrategias del contexto interno y externo con corte a 31/12/2024 el cual presenta un cumplimiento de la totalidad de las acciones propuestas, las evidencias se encuentran cargadas en el siguiente link: https://anla-my.sharepoint.com/shared?id=%2Fpersonal%2Fsgc%5Fanla%5Fgov%5Fco%2FDocuments%2FSIG%2FPLAN%20TRAB%2F2024%2FEVIDENCIAS%2F4%2E1%20Contexto%2FContexto%20act%202023%2FSeg%20sept%202024&amp;listurl=%2Fpersonal%2Fsgc%5Fanla%5Fgov%5Fco%2.E2 Actualización de la matriz de partes interesadas.E3 Matriz consolidada del reporte de SNC cierre 2023 y I semestre 2024E4 Presentación y acta de revisión por la dirección (realizada en abril 2024)Nota: Las evdiencias de la ejecución de la audtoria interna al SIG y externa al SGC (Ya fueron relacionadas en las evidencias del indicador deauditorias realizadas.E5 Gestión por procesos: SELA: Se realizaron 13 mesas de rediseño con los líderes del proceso, iniciadas en Marzo y culminadas en Junio de 2024, en estas mesas se logró rediseñar el proceso de evaluación creando 5 procesos (Verificación preliminar de la documentación, planeación de la evaluación, gestión de la evaluación, determinación de viabilidad ambiental y gestión de recursos de reposición). Se realizó presentación del macroproceso y se obtuvo aprobación por parte del subdirector del mismo en Agosto de 2024.SSLA: Se dió inicio a las mesas de rediseño del proceso en el mes de Julio de 2024 realizando 17 Mesas de rediseño a Diciembre de 2024. Como resultado de estas mesas se generó el macroproceso de seguimiento de evaluación ambiental con un alcance de 5 procesos (verificación preliminar para el seguimiento, preparación del seguimiento, gestión del seguimiento extraordinario, gestión del seguimiento ordinario y cierre del seguimiento). En el desarrollo de las mesas realizadas con la subdirección de seguimiento, se han realizado ajustes, redefiniciones y aclaración de los flujos de cada uno de los procesos descritos, por lo cual se proyecta la continuación de las mesas de rediseño para el 2025.E6 Revisión HV indicadores SGC: Se reportan comentarios enfocados a mejorar el análisis cualitativo del desempeño de los procesos incluidos en el Catálogo del SGC con cierre a 2024.</t>
  </si>
  <si>
    <t>Porcentaje de avance en la implementación de los planes de acción del MIPG</t>
  </si>
  <si>
    <t>PIPMIPG=(P1+P2+P3+P4+P5+P6+P7+P8+P9+P10+P11+P12+P13+P14+P15+P16+P17)/17</t>
  </si>
  <si>
    <t>Trimestral</t>
  </si>
  <si>
    <t>Porcentaje</t>
  </si>
  <si>
    <t>El avance consolidado de los planes de acción de las políticas de gestión y desempeño Institucional a corte de 31 de diciembre de 2024 es del 99.68%,cerrando el PIGD de la siguiente manera: Políticas MIPG que cumplen 100%: Gestión presupuestal y eficiencia del gasto Público con un avance del 100%, se da cierre a las acciones formuladas para la vigencia 2024Gestión Estratégica del Talento Humano con un avance del 100% ,se da cierre a las acciones formuladas para la vigencia 2024Integridad con un avance del 100% , se da cierre a las acciones formuladas para la vigencia 2024Gobierno Digital con un avance del 100% , se da cierre a las acciones formuladas para la vigencia 2024Seguridad Digital con un avance del 100%, se da cierre a las acciones formuladas para la vigencia 2024Servicio Al Ciudadano con un avance del 100% , se da cierre a las acciones formuladas para la vigencia 2024 Defensa jurídica con un avance del 100%, se da cierre a las acciones formuladas para la vigencia 2024 Transparencía, Acceso a la Información y Lucha contra la Corrupción, se da cierre a las acciones formuladas para la vigencia 2024 Gestión Documental con un avance del 100% , se da cierre a las acciones formuladas para la vigencia 2024 Control Interno con un avance con un avance del 100% -, se da cierre a las acciones formuladas para la vigencia 2024 Políticas MIPG en las cuales faltaron un porcentaje de avance mínimo: Planeación Institucional con un avance del 98,69% frente a un esperado del 100%, debido a la falta de evidencias referente al estudio de cargas Compras y contratación pública con un avance con un avance del 99,00% frente a un esperado del 100%, debido a que no se formalizó el Manual de Contratación en GESPRO, y se formalizó la resolución bajo un borrador. Participación Ciudadana en la Gestión Pública con un avance del 99,99% frente a un esperado del 100%, debido a el porcentaje de avance de la estrategia de rendición de cuentas la cual finalizo con un 99,92% Fortalecimiento Organizacional y Simplificación de Procesos con un avance del 99,42 % frente a un esperado del 100% debido a que no se realizó la publicación de un documento de la OAJ. Racionalización de Trámites con un avance del 98,34% frente a un esperado del 100%, debido a que no se realizó la ejeución de tres actividades de un plan de trabajo Seguimiento y Evaluación del Desempeño Institucional con un avance del 99,40% frente a un esperado del 100%, debido a falta de evidencias en las socializaciones de los memorandos PAI. Gestión del Conocimiento y la Innovación con un avance del 99,75% frente a un esperado del 100%., debido a que no se realizó la publicación del mapa de conocimiento en el mircrositio queda para el 2025. Gestión de la Información Estadística con un avance del 99,63% frente a un esperado del 100%., debido a que no se alcanzó a realizar la evaluación del cierre del PM por parte de la OCI, queda cierre para 2025.Las evidencias se pueden consultar en el siguiente enlace: https://anla.sharepoint.com/:f:/s/OAP/EoPMtpu_iWJPuqHqChV8z9MBmcigQ1LnuuwsK6KQ5813YQ?e=bNuJDa</t>
  </si>
  <si>
    <t>Gestión del conocimiento y la innovación</t>
  </si>
  <si>
    <t>Grupos de valor consultados para detección de necesidades de información estadística</t>
  </si>
  <si>
    <t>Número de acciones del inventario de conocimiento tácito efectuadas / Total de acciones del inventario de conocimiento tácito)</t>
  </si>
  <si>
    <t>En el cuarto trimestre se finalizó la consulta de necesidades de información estadística a los 4 grupos de valor planificados para la vigencia. Dando cumplimiento al 100% del indicador.
Con este insumo, en el cuarto trimestre fue posible realizar la priorización de necesidades de información estadística para la vigencia 2024, el cual se puede consultar en la página web de la entidad en el siguiente enlace: https://www.anla.gov.co/images/documentos/planeacion/17_op_estd_certf/2024-12-16-anla-priozacion-necesidad-2024.pdf</t>
  </si>
  <si>
    <t>Número de espacios de innovación abierta</t>
  </si>
  <si>
    <t>Y=∑X*w, donde X indica que es el actividad y W el peso</t>
  </si>
  <si>
    <t>Porcentaje de avance de la estrategia de gestión del cambio</t>
  </si>
  <si>
    <t>AEgc= (ArA1 + ArA2 +…+ ArAn) / n</t>
  </si>
  <si>
    <t xml:space="preserve">Se relizaron tres espacios de colaboración e innovación abierta: 
1. El 24 de septiembre se realizó una mesa de expertos en el realiza en el marco del Programa de Transparencia y Ética Pública, subcomponente debida diligencia, con el propósito de incorporar el principio de colaboración del estado abierto en la metodología para identificar riesgos de corrupción (contexto interno y externo) Durante esta jornada se llevo  a cabo un ejercicio de ideación, con el objetivo de intercambiar experiencias metodológicas y estratégicas para realizar un buen análisis del contexto interno y externo, que facilite la identificación de posibles riesgos institucionales como son: corrupción, fiscales, gestión, lavado de activos.  •    Este espacio contó con la participación de los profesionales que apoyan la implementación y mejora de los sistemas de gestión implementados por la entidad, y grupos de valor externos de la secretaria de transparencia, fundación corona, universidad nacional. 
2. El 27 de septiembre se realizó un espacio de "Transferencia de conocimiento en control social al licenciamiento ambiental para la colaboración e innovación"  en el cual se abordo: 
 •    RETO DE INNOVACIÓN: Identificar mejoras a la ruta de los nueve (9) pasos de control social, que puedan ser incorporadas en el curso de control social del Aula Virtual de la ANLA; de forma que los grupos de valor puedan desarrollar ejercicios de control social de manera autónoma. 
•    PREGUNTA DE INNOVACIÓN: ¿Cuáles son las oportunidades de mejora que existen al implementar la ruta de los nueve (9) pasos de control social al licenciamiento ambiental? 
•    OPORTUNIDAD: Realizar un cambio innovador, incluyente y participativo para formular una ruta de control social al licenciamiento ambiental, que responda a los retos de la implementación identificados en conjunto con los grupos de valor interesados. 
A este encuentro asistieron plataformas en derechos humanos, organizaciones sociales, academia, estudiantes del curso virtual de Control Social al licenciamiento ambiental y veedurias locales. 
3. El 3 de octubre de 2024 se realizó un conversatorio denominado “Retos para las Autoridades Ambientales en la aplicación de la Ley 2387 de 2024”, el cual abordo tres paneles así: i)mecanismos para fortalecer la celeridad en los procesos sancionatorios ambientales; ii)suspensión y terminación anticipada del proceso sancionatorio ambiental; iii) reparación in natura de daños ambientales a través de los mecanismos administrativos. Este espacio se oriento a ¿Cuál es el marco o al que se deberán ceñir las autoridades para la determinación de las actividades o mecanismos de reparación In Natura? ¿Cómo podemos implementar y mejorar los mecanismos de reparación in natura para garantizar una restauración efectiva y sostenible de los ecosistemas dañados?¿Qué tan importante es el concepto de daño ambiental para determinar los mecanismos de reparación in natura? dejando así, diferentes estrategias de otras autoridades en la aplicabilidad de la ley. 
De esta manera, se da cumplimiento a la meta establecida de eventos de innovación abierta y las memorias como producto esperado.  </t>
  </si>
  <si>
    <t>A corte del 31 de diciembre del 2024, se presenta un avance acumulado del 76% de la estrategia de gestión del cambio, ubicando el indicador en desempeño medio y semaforización amarilla. Durante el cuarto trimestre, se avanzó en las siguientes actividades: 
•    Se socializaron en comité institucional de gestión y desempeño los avances de los proyectos de gestión del cambio.
•    Se realizó la cuarta socialización de promotores de cambio.
•    Se continuó con la gestión de un espacio de intercambio de experiencias con el DAFP.
•    Se realizaron mesas de trabajo con los profesionales involucrados en la actualización de la estrategia y el procedimiento de gestión del cambio.
•    Se comunicaron piezas de concientización sobre cambios en los medios internos de la entidad.
•    Se realizó el diagnóstico de resistencia al cambio y se analizaron sus resultados.
El 24% faltante de la estrategia se incumplió debido a que durante 5 meses no se tuvo profesional de gestión del cambio; una vez se realizó la contratación del nuevo profesional, se realizó la contextualización durante el mes de octubre, y se inició mesas de trabajo desde noviembre, dejando 2 meses para la ejecución de las actividades rezagadas en periodos anteriores, tiempo insuficiente para ejecutar el 100% de la estrategia.</t>
  </si>
  <si>
    <t>Porcentaje de avance en la implementación del componente de acceso a la información pública ambiental</t>
  </si>
  <si>
    <t>Y=∑X*w, donde X indica que es la actividad y W el peso</t>
  </si>
  <si>
    <t>A corte de diciembre de 2024 se realizaron las siguientes actividades para un cierre del 99% : 1.4.2.5 Se realizó la mesa de trabajo de identificación de información faltante con la Subdirección de Evaluación de Licencias Ambientales, esta mesa tuvo que reprogramarse por solicitud del enlace de SELA en dos ocasiones por lo que se realizó finalmente el 31 de octubre. Se logró la identificación de un documento clasificado. 1.4.2.6 Se finalizó la elaboración del documento de lineamientos para estandarizar los criterios relacionados con la publicación de información ambiental. El documento fue socializado con la líder encargada de la implementación del Acuerdo de Escazú en el componente de acceso a la información. Se diseñó y aplicó una encuesta dirigida a los gestores territoriales con el objetivo de identificar los medios más utilizados por los ciudadanos y los más adecuados en cada región para divulgar información ambiental pública. Se realiza análisis de los resultados obtenidos en la encuesta, se incorporan en el documento y se envía a la líder del componente, quien se encargó de compartirlo con los líderes y enlaces del grupo Ad Hoc. Se compila el documento final con el análisis de los resultados obtenidos en la encuesta y se hace entrega final. Se construyó y entregó una matriz con los parámetros establecidos por el área de comunicaciones para la publicación de información. 1.4.2.7 * Se construyó la matriz y se eleboraron las piezas comunicativas de sensibilización sobre lenguaje claro con las siguientes campañas: - Diagramación y difusión de cuento corto "la casa del lenguaje: un viaje de entendimiento y colaboración! - Diagramación y difusión de infografía sobre el lenguaje claro en la comunicación oral - Diagramación y difusión de rúbrica de estándares de claridad de la información - Diagramación y publicación en fondo de pantalla de pieza gráfica da recomendaciones para tener lenguaje claro en la comunicación oral. * Se realizaron sensibilizaciones en los meses de octubre y diciembre en las jornadas programadas por el GGTH sobre lenguaje claro * Se ejecutó el cuarto laboratorio de simplicidad. Este laboratorio se desarrolló de manera individual con cada grupo de SELA, donde se realizó la retroalimentación de los documentos que contenian la información a cargar en lenguaje claro del micrositio y del documento anexo del concepto técnico. - Ejecución del quinto laboratorio, espacio diseñado para la socialización de resultados y retroalimentación a los laboratorios. * Se simplificó y aprobó el formato de respuesta a PQRSD de traslado por no competencias de ANLA, con el Grupo de Servicio al Ciudadano de la SMPCA * Se realizó laboratorio de Simplicidad con el grupo de Regionalización y Centro de Monitoreo de SIPTA para simplificar las piezas gráficas que fueron publicadas en la página web de ANLA para el reporte de alertas de análisis regional de monitoreo. * Se consolidó el documento de glosario de términos complejos de ANLA en lenguaje claro * Se generó el informe final de la implementación de la estrategia de lenguaje claro durante el 2024. 1.4.2.9 Se realizaroon dos sesiones de Escazú: 1.Acceso a la justicia en temas ambientales y Personas defensoras ambientales. 2. Acceso a la información y acceso a la participación en procesos de toma de deciciones ambientales * Se realizaron más de 11 piezas comunicativas sobre el acuerdo de Escazú y las APAS, lacop 16 y personas defensras * Se realizó en encuentro viernes de Escazú parala socialización del Plan de implementación y reconocimiento a colaboradores 1.4.2.13 Se realiza mesas de trabajo con los equipos de evaluación y lenguaje claro con el fin de mejorar las fichas técnicas para los proyectos en miras a la vigencia 2025. Dentro de los cambios se tomaron como piloto 5 proyectos: Tayrona. Virginia 220kw. Alo Sur, Especies ornamentales y Rio Saldaña. Se adjunta en la carpeta las evidencias de la actividad. * Se realiza la actualización de los micrositios de proyectos para evaluación y seguimiento de la ANLA, asignandos la documentación por vigencias. Se adjunta matriz de consulta de los proyectos donde está cada una de las url para su validación. * Se realiza la implementación de sistema del calendarios de eventos para el portal web, donde se incluyen los eventos más significativos por mes, cómo lo son eventos en vivo, reuniones informativas, webinars y audiencias públicas ambientales. Se adjunta carpeta en el drive con las evidencias para su consulta y se suministra url para visualización. https://www.anla.gov.co/participa-calendario-de-actividades Las demás actividades se cumplieron en seguimientos anteriores.</t>
  </si>
  <si>
    <t>Número de Documentos de planeación con seguimiento realizado</t>
  </si>
  <si>
    <t>Sumatoria de los seguimientos realizados a los documentos de planeación priorizados para la vigencia (PEI, PAI, PIGD, mapa de riesgos y programa de transparencia)</t>
  </si>
  <si>
    <t>A corte de diciembre se realzaron veinte (20) seguimientos a los planes liderados por la OAP, distribuidos así: doce (12) al Plan de acción institucional, tres (3) al Modelo Integral de Planeación y Gestión MIPG - tres seguimientos de las 18 políticas objeto de implementación de la entidad; dos (2) a Riesgos, dos (2) seguimiento al programa de transparencia y por último un (1) consolidado de seguimiento al PEI. En este sentido se cuenta con un total acumulado de 20 documentos de seguimientos realizados, que equivale al 100% de avance. Se da cumplimiento a lo planeado por la dependencia y no se genera ninguna alerta al indicador. El detalle de la evidencia se encuentra en la carpeta de la OAP, destinada para este fin.</t>
  </si>
  <si>
    <t>Avance indicadores de producto</t>
  </si>
  <si>
    <t>Avance indicadores de gestión</t>
  </si>
  <si>
    <t>SISTEMA GESTIÓN DE LA CALIDAD</t>
  </si>
  <si>
    <t>16. Promover sociedades pacíficas e inclusivas para el desarrollo sostenible, facilitar el acceso a la justicia para todos y construir a todos los niveles instituciones eficaces e inclusivas que rindan cuentas.</t>
  </si>
  <si>
    <t>Gestión con valores para resultados</t>
  </si>
  <si>
    <t>Seguridad digital</t>
  </si>
  <si>
    <t>Oficina de Tecnologías de la Información</t>
  </si>
  <si>
    <t>OTI Oficina</t>
  </si>
  <si>
    <t>Avance de Implementación de los Planes de seguridad y privacidad de la información, Tratamiento de Riesgos de Seguridad de la Información e Implementación de Tecnologías emergentes.</t>
  </si>
  <si>
    <t>Porcentaje de Avance = Promedio ( Σ (porcentaje de avance acción en los planes * peso porcentual de la acción))</t>
  </si>
  <si>
    <t>Jefe Oficina Tecnologías de la Información</t>
  </si>
  <si>
    <t>Para el periodo de diciembre del 2024, se logra un avance del 100% del cumplimiento y avance de las 49 acciones asociadas al Dec 612:
- Acciones finalizadas: 49 actividades finalizadas
- Acciones en ejecución: 0
Es importante aclarar que este indicador no es comparable con el de la vigencia 2023, puesto que las actividades de un años a otro son diferentes y se desarrollan en tiempos dieferentes.
Dado el volumen de información, se remite el link de OAP donde se encuentra disponible la información:
https://anla.sharepoint.com/sites/OAP/Documentos%20compartidos/Forms/AllItems.aspx?e=5%3A32d7ab7d2d3641358ad4a191bb8f3516&amp;sharingv2=true&amp;fromShare=true&amp;at=9&amp;CT=1718124043738&amp;OR=OWA%2DNT%2DMail&amp;CID=8cdf00bf%2D0b2e%2Dac59%2Df4c3%2D84e761fa2495&amp;FolderCTID=0x0120001FCEAAD2A8A47446A94370F9182ACF6E&amp;id=%2Fsites%2FOAP%2FDocumentos%20compartidos%2FPlan%5FAccion%2FPlan%5FAccion%2FPAI%5F2024%2FSeguimiento%2FEvidencias%20dependencias%2FOTI</t>
  </si>
  <si>
    <t>Gobierno digital</t>
  </si>
  <si>
    <t>Grupo de Arquitectura y Negocio TI</t>
  </si>
  <si>
    <t>Implementación Fase I de BPM</t>
  </si>
  <si>
    <t>∑(Porcentaje de avance E1+Porcentaje de avance E2)</t>
  </si>
  <si>
    <t xml:space="preserve">El indicador se cumple a satisfacción, alcanzando un 100% de ejecución de las actividades planeadas; entre estas se realizaron: 1.1. Asistir y brindar acompañamiento técnico a todas las mesas de trabajo para la definición del flujo del proceso de evaluación de licenciamiento ambiental; 1.2. Análisis de la articulación del modelo descriptivo de evaluación con los sistemas de información actuales que requieren interoperabilidad; 1.3. Ajuste de Historias de usuario de acuerdo al modelo descriptivo de evaluación de licencias ambientales trabajado; 1.4 Determinación y análisis del porcentaje de automatización del modelo descriptivo del proceso de evaluación; 1.5 Definición de estándares de seguridad de información; COMPONENTE 2: 2.1. Apoyar la elaboración de Estudios Previos (radicación en Grupo de Gestión Contractual); 2.2. Apoyar la elaboración de Ficha técnica BPMS (Radicación en el Grupo de Gestión Contractual); 2.3. Elaboración de Estudio del sector - (Radicación en el Grupo de Gestión Contractual); 2.4. Elaboración de Estudio de Mercado (Radicación en el Grupo de Gestión Contractual) </t>
  </si>
  <si>
    <t>Proyectos de innovación implementados.</t>
  </si>
  <si>
    <t>Σ (Proyectos de desarrollo de SW implementados y calificados como innovadoras + Iniciativas de TI implementadas calificados como innovadoras)</t>
  </si>
  <si>
    <t>Indicador se cumple satisfactoriamente al 100%. Durante el mes de noviembre de 2024,  se realizó la evaluación del proyecto de innovación de Eureka 2.0 en la implementación de la tecnología de Legal Desing, el cual cumple con la evaluación de factores, logrando el puntaje de 41 (altamente innovador). Adicionalmente, este fue desplegado en el mes de octubre de la actual vigencia como consta en el RFC 0060392. La evaluación de los factores de innovación se presenta en la evidencia del indicador. No se aporta evidencia, dado que esta queda cargada en el mes de noviembre</t>
  </si>
  <si>
    <t>SISTEMA DE GESTION DE LA  CALIDAD</t>
  </si>
  <si>
    <t xml:space="preserve"> Ordenamiento del territorio alrededor del agua y justicia ambiental</t>
  </si>
  <si>
    <t>Servicio al Ciudadano</t>
  </si>
  <si>
    <t>Apoyo</t>
  </si>
  <si>
    <t>Subdirección de Mecanismos de Participación Ciudadana</t>
  </si>
  <si>
    <t>Servicio al ciudadano</t>
  </si>
  <si>
    <t>Satisfacción de los Grupos de Interés</t>
  </si>
  <si>
    <t>Número de personas que manifestaron estar satisfechas frente a los trámites y servicios/total de personas que respondieron la encuesta de satisfacción.</t>
  </si>
  <si>
    <t>Semestral</t>
  </si>
  <si>
    <t>Subdirector (a) de Mecanismos de Participación Ciudadana Ambiental</t>
  </si>
  <si>
    <t xml:space="preserve">Para el periodo 2024-I se evaluó la satisfacción a 331 usuarios de licencias ambientales y Permisos y trámites, dando como resultado para el primer semestre de 88,80% de satisfacción.
</t>
  </si>
  <si>
    <t>Satisfacción en la respuesta a las PQRS-ECO</t>
  </si>
  <si>
    <t>(Número de personas que manifestaron estar satisfechas respuestas PQRS y atención centro de orientación/total de personas que respondieron la encuesta de satisfacción)100</t>
  </si>
  <si>
    <t>Estrategia de relacionamiento con grupos de interés implementada.</t>
  </si>
  <si>
    <t>Porcentaje de avance en la formulación e implementación de la estrategia de relacionamiento con grupos de interés</t>
  </si>
  <si>
    <t>Para el mes de diciembre /2024 se califica la atención en el centro de contacto por 353 usuarios y la respuesta a PQRS-ECOS por 11 usuarios, con una satisfacción del servicio para este mismo mes del 93,97 % y 90,68 % respectivamente. La satisfacción consolidada de la atención del centro de orientación y respuestas PQRS-ECOS para el período enero-diciembre/2024 es del 94.81% y 87.88%, para una satisfacción global ponderada del 94.28%, así:</t>
  </si>
  <si>
    <t>La Subdirección de Mecanismos de Participación Ciudadana Ambiental para 2024 registra dos estrategias de relacionamiento: una con Grupo de valor Grupo de Valor personas defensoras de derechos humanos en asuntos Ambientales y organizaciones socioambientales, y otra de Cooperación Internacional, cuyo avance al cierre de diciembre es del 100%, como se detalla a continuación:</t>
  </si>
  <si>
    <t>Participación Ciudadana en la Gestión Pública</t>
  </si>
  <si>
    <t>Participación ciudadana</t>
  </si>
  <si>
    <t>Porcentaje de avance gestión del plan de trabajo ruta implementación ESCAZU componente Protección de personas defensoras de derechos humanos en asuntos ambientales.</t>
  </si>
  <si>
    <t>Porcentaje de avance alcanzado / porcentaje de avance esperado</t>
  </si>
  <si>
    <t>El plan de trabajo ruta implementación ESCAZU componente Protección de personas defensoras de derechos humanos en asuntos ambientales para el perído enero a diciembre/2024 presenta un avance acumulado de 90.8%, representado en 2 macroactividades, asi:</t>
  </si>
  <si>
    <t>Informes de análisis de la conflictividad socioecológica relacionados con proyectos, obras y actividad de la ANLA en los territorios priorizados.</t>
  </si>
  <si>
    <t>Número de informes conflictividad realizados/Número de informes conflictividad programados</t>
  </si>
  <si>
    <t>Ejercicios de participación</t>
  </si>
  <si>
    <t>Porcentaje de avance en el desarrollo de cada ejercicio de participación programado por meta programada</t>
  </si>
  <si>
    <t>Durante el cuarto trimestre/2024 se generaron res (03) informes regionales de conflictividad socio ecológica para socializar con las dependencias de la ANLA, en el contexto de las Mesas de Gestión de la conflictivdada, asi:  Informe Sectorial, Informe de Gestión y Atención 2024 e Informe Conflictos Priorizados 2024.
Durante 2024 se realizaron 10 informes los cuales abordaban temas regionales, sectoriales y de balance general sobre la conflictividad socioecológica, de la siguiente manera:
Informe de Conflictividad Socioecológica 2023
Informe Regional de Conflictividad Socioecológica: Norte Orinoquía- Catatumbo
Informe Regional de Conflictividad Socioecológica: Sur Orinoquía- Amazonas
Informe Regional de Conflictividad Socioecológica: Pacífico Río Cauca
Informe Regional de Conflictividad Socioecológica: Medio Magdalena
Informe Regional de Conflictividad Socioecológica: Caribe
Informe Regional de Conflictividad Socioecológica: Alto Magdalena
Informe Conflictos Priorizados
Informe Sectorial de Conflictividad
Informe de Gestión y Atención de la conflictividad
En los informes se evidencia el comportamiento dinámico del conflicto para cada una de las temáticas mencionadas, con la implementación de la Estrategia de transformación de la conflictividad; mesas de gestión, mesas de análisis y activación de mecanismos de participación en los casos requeridos y en relación con estas acciones, la articulación con SELA, SSLA y SIPTA.
En este sentido, los informes como insumo a otras dependencias de la entidad permitieron la información para la toma de decisiones frente a los POA considerando y anticipándose a la complejidad social en el territorio, ya que abordaban información relacionada al comportamiento del conflicto en las zonas con POA y presencia de los GTA, tales como Atlántico, Antioquia, Bolívar, Magdalena, Cesar, Boyacá, Cundinamarca, Cauca, Córdoba, Sucre, La Guajira, Huila, Tolima, Santander, Meta, Putumayo, Valle del Cauca y Arauca. 
NOTA: Se carga un solo informe, dado que la información es muy pesada. En la carpeta sharepoint se encuentran cargados los tres documentos.</t>
  </si>
  <si>
    <t>Durante el período enero a diciembre/2024 se registra un avance del 100% de los ejercicios de participación programados, lo cual representa un avance de meta de 20 ejercicios como se detalla a continuación:
Los avances corresponden a la siguiente gestión:
Avanzada de seguimiento LAM3189 (BLOQUE ESPERANZA) - CORDOBA SUCRE – CANACO, ejercicio sistematizado 9/12/2024
Avanzada de seguimiento Meta (Región del Ariari - Acacias y Guamal), ejercicio sistematizado 30/11/2024
APA VSM-37 Tello – Huila LAV0062-00-2023. 05 de octubre de 2024
APA Hidroeléctrica del Guavio, expediente LAM0529. 19 y 20 de octubre de 2024
Diálogo Tunjuelo – Bogotá, ejercicio sistematizado 26/12/2024
LAs evidencias se encuentran cargadas en SharePoint OAP</t>
  </si>
  <si>
    <t>Porcentaje de avance gestión del plan de trabajo ruta implementación ESCAZU componente Participación Pública en Asuntos Ambientales</t>
  </si>
  <si>
    <t>El plan de trabajo para la ruta de implementación ESCAZU componente Participación Pública en Asuntos Ambientales esta compuesto por tres (03) macroactividades;  para el periodo enero a diciembre/2024 registra un avance del 75%,así:  
Se carga excel con el detale y las evidencias en la carpeta sharepoint de OAP.</t>
  </si>
  <si>
    <t xml:space="preserve">Número de socializaciones de oferta institucional de ANLA dirigidas a entidades territoriales </t>
  </si>
  <si>
    <t>Número de entidades territoriales con socialización de la oferta institucional de la ANLA</t>
  </si>
  <si>
    <t>Porcentaje incremento de oferta de cupos cursos virtuales</t>
  </si>
  <si>
    <t>(Número de inscritos vigencia actual/Número de inscritos vigencia anterior)-1*100%</t>
  </si>
  <si>
    <t>Meta cumplida en el mes de noviembre, el cual reportó lo siguiente. Por lo anterior, a corte de diciembre/2024 se realizó un acumulado de doscientos sesenta y cinco (265) y avance de meta del 100%, así:
MES	 SOCIALIZACIONES	% AVANCE META (265)
Enero 	0	0,00%
Febrero	8	3,02%
Marzo	37	13,96%
Abril	52	19,62%
Mayo	43	16,23%
Junio	38	14,34%
Julio	24	9,06%
Agosto	20	7,55%
Septiembre	15	5,66%
Octubre	22	8,49%
Noviembre	6	2,26%
TOTAL	265	100%
Durante la vigencia 2024  se realizaron en total 265 Ofertas Institucionales en territorio, con la participación de aproximadamente de 1330 personas, las cuales se llevaron a cabo en los departamentos de Antioquia, Atlántico, Bolívar, Magdalena, Boyacá, Cundinamarca, Cauca, Córdoba, Sucre, La Guajira, Huila, Tolima, Santander, Meta, Putumayo, Cesar y Valle del Cauca.
Estas ofertas fueron dirigidas a las entidades territoriales principalmente a las Gobernaciones, Alcaldías, Personerias, Corporaciones regionales, Contralorías, Veedurías. Los temas tratados durante las jornadas de Oferta Institucional en las regiones fue suministro de nformación sobre competencias de la Entidad, el portafolio institucional, los proyectos, obras y actividades de competencia ANLA en el territorio y los canales de información contribuyendo con la promoción de los derechos a la participación ciudadana y el acceso a la información pública.</t>
  </si>
  <si>
    <t>Para el período enero a diciembre/2024 se adelantaron ocho (08)  cursos viruales, que comparados con el mismo período de la vigencia anterior, registra 6.487 inscritos más respeto a 2023,  es decir un incremento de cupos del  133%, asi:</t>
  </si>
  <si>
    <t>Fortalecer el enfoque de derechos humanos, el conocimiento integral del territorio y la participación incidente con rigurosidad, transparencia y oportunidad para mejorar la ectividad de los procesos de evaluación, seguimiento y sancionatorios.</t>
  </si>
  <si>
    <t>Gestión con valores para el resultado</t>
  </si>
  <si>
    <t>Misional</t>
  </si>
  <si>
    <t>Oficina Asesora Jurídica</t>
  </si>
  <si>
    <t>Grupo de actuaciones sancionatorias ambientales</t>
  </si>
  <si>
    <t>Porcentaje de reducción en el tiempo de respuesta a los recursos de reposición interpuestos a las decisiones de fondo</t>
  </si>
  <si>
    <t>No. De recursos de reposición resueltos en el término de acuerdo a la meta establecida para cada vigencia/ total de recursos resueltos en la vigencia.</t>
  </si>
  <si>
    <t>N/A</t>
  </si>
  <si>
    <t>Jefe Oficina Asesora Jurídica</t>
  </si>
  <si>
    <t>VIGENCIA 2024: En el periodo de medición se registraron 34 recursos de reposición contra sanción, de los cuales 12 fueron presentados en el 2023 y 22 en el 2024. Con corte a 31 de diciembre de 2024 se ha dado respuesta a 31, 29 de ellos dentro del término 2024 (310 días) y 2 fuera del término.  Lo anterior corresponde a un cumplimiento del 94%. Estan pendientes de resolver 3 recursos de reposición, los cuales se encuentran dentro de los términos establecidos.
VIGENCIA 2020 - 2024: Entre el 01 de junio de 2020 y el 31 de diciembre de 2024  se presentaron 95 recursos de reposición contra sanción, de los cuales a la fecha se han resuelto 83 en los términos establecidos para cada vigencia, con un promedio de 191 días contados a partir de la presentación del recurso y la fecha de expedición de la Resolución que resuelve el recurso de reposición. Nueve se resolvieron por fuera del témino y 3 estan pendientes por resolver y se encuentran dentro dentro del témino. Lo anterior corresponde a un cumplimiento del 90%
E1_Recursos de Reposición CS_2024</t>
  </si>
  <si>
    <t>Grupo de defensa jurídica</t>
  </si>
  <si>
    <t>Reducción de causas producto de la omisión en el ejercicio de las funciones de inspección, control y vigilancia</t>
  </si>
  <si>
    <t>Número de acciones ejecutadas de la PPDA / Número de acciones formuladas en la PPDA</t>
  </si>
  <si>
    <t>Con corte a 31 de diciembre de 2024 se ejecutaron las 11 tareas programadas para esta vigencia, lo que corresponde al 100% de cumplimiento de la PPDA 2024 y al 50% de la PPDA 2024 - 2025. El avance se encuentra registrado en las tablas llamadas "INDICADOR GESTIÓN -MECANISMO" e "INDICADOR DE RESULTADO-MEDIDA" de la matriz E1.
E1. Política de Prevención del Daño Antijuridico - PPDA
E2. Act.1 SSLA Identificación de proyectos sin ejecución - 100%
E3. Act. 2 SSLA Fijar lineamientos pérdida de vigencia - 100%
E4. Act. 3 SSLA Fijar lineamientos POA - 100%
E5. Act. 4 Instrucciones SMPCA - 100%
E6. Act. 5 GASA Dar instrucciones - 100%
E7. Act. 6 SAyF Dar instrucciones - 100%</t>
  </si>
  <si>
    <t>7. Energía asequible y no contaminante
9. Industria innovación e infraestructura.</t>
  </si>
  <si>
    <t>Garantizar el acceso a una energía asequible, fiable, sostenible y moderna para todos.
Construir infraestructuras resilientes, promover la industrialización inclusiva y sostenible y fomentar la innovación.</t>
  </si>
  <si>
    <t>Fortalecer el enfoque de derechos humanos, el conocimiento integral del territorio y la participación incidente con rigurosidad, transparencia y oportunidad para mejorar la efectividad de los procesos de evaluación, seguimiento y sancionatorios</t>
  </si>
  <si>
    <t>Evaluación de resultados</t>
  </si>
  <si>
    <t>Seguimiento y evaluación al desempeño institucional</t>
  </si>
  <si>
    <t>Subdirección de Evaluación de Licencias Ambientales</t>
  </si>
  <si>
    <t>Solicitudes de evaluación a licencias ambientales (nuevas y modificaciones) resueltas dentro de los tiempos establecidos en la normatividad vigente</t>
  </si>
  <si>
    <t>(# de actos administrativos finalizados que resuelven solicitudes de evaluación a licencias ambientales dentro de téminos del decreto 1076 /# de solicitudes de licenciamiento ambiental a atender con vencimiento de términos) * 100</t>
  </si>
  <si>
    <t>Subdirector(a)  de Evaluación de Licencias Ambientales</t>
  </si>
  <si>
    <t xml:space="preserve">	
A corte 31 de diciembre de 2024 la entidad debía resolver 88 socitudes de evaluación de licenciamiento ambiental (58 Nuevas y 30 Modificaciones, de las cuales 87 se resolvieron oportunamente . El indicador registra un 98,86% de avance y un 104% de cumplimiento frente a la meta programada para la vigencia, ubicándose en un nivel de cumplimiento alto.
Realizando la comparacion del periodo anterior se mantiene el  porcentaje de portunidad en el mes de diciembre.
El trámite asociado al expediente LAV0054-00-2023 (Proyecto: Área de Perforación Exploratoria Molinero) debía emitir el acto administrativo de respuesta para el día 17 de mayo del 2024. Sin embargo, dado que ese día se presentaron inconvenientes con la plataforma SILA, esta no permitió finalizar el concepto técnico y acto administrativo en términos. Finalmente, el acto administrativo fue emitido el día 20 de mayo del 2024.</t>
  </si>
  <si>
    <t>Número de Licencias ambientales evaluadas</t>
  </si>
  <si>
    <t>Número de actos administrativos que resuelven solicitudes de evaluación de licenciamiento ambiental</t>
  </si>
  <si>
    <t xml:space="preserve">	
A corte 31 de diciembre de 2024 se han expedido 481 actos administrativos para resolver solicitudes de evaluación de licenciamiento ambiental. El indicador registra un 104% de avance frente a la meta programada . A continuación, se presenta el avance por grupo y por tipo de instrumento.
Los departamentos con mayor registro de tramites son  Antioquia , cundinamarca, Bogota, atlantico y meta  con 51, a nivel  nacional se registran DTA 329.
Es de aclarar que algunos tramites como los NDA, CTM, VAR, PEA, ASU etc,  no salen en la base de datos de OELA , se agregan en la hoja de reporte.
En comparación con el corte anterior aumento en un 7%
El indicador registra 104%  de cumplimiento, lo que representa una sobrejecución del 4% de la meta definida para el 2024. El indicador supera la meta propuesta debido al alto volumen de tramites radicados, Es importante resaltar, que al tratarse de un indicador a demanda es difícil predecir la cantidad exacta del número de trámites a radicar para los sectores. </t>
  </si>
  <si>
    <t>Planes institucionales implementados - Implementación de la estrategia de evaluación de licenciamiento ambiental </t>
  </si>
  <si>
    <t>Número de actividades ejecutadas del plan de trabajo establecido / Total de actividades programadas del plan de trabajo</t>
  </si>
  <si>
    <t xml:space="preserve">	
Durante el año 2024, se avanzó un 10% en la estrategia integral de evaluación, conforme a la meta anual estipulada en el PDT. En general, el avance acumulado de la estrategia (2020 - 2024) es de 42,50% respecto de la meta corte 2024 estipulada en un 46%. La diferencia se debe a que para el año 2023, el avance en la implementación fue de un 7% sobre 10%. 
En relación con el seguimiento de la vigencia 2024, durante el 4 trimestre del 2024, con la estrategia integral de evaluación se realizó seguimiento, control y actualización al plan de trabajo, donde se evidencia que algunas acciones a desarrollar son finalizadas y no tendrán continuidad, como se menciona a continuación:
- Componente. Lineamientos previos al proceso de evaluación. De 36 acciones a desarrollar se finalizan 12.
-Componente. Lineamientos previos al proceso de evaluación. De 36 acciones a desarrollar se finalizan 12.
- Componente. Proyección de solicitudes. De 12 acciones a desarrollar se finalizan 4. 
- Componente.  Planeación de la evaluación. De 21 acciones a desarrollar se finalizan 13.
- Componente. Calidad del proceso de evaluación. De 121 acciones a desarrollar se finalizan 49.
- Componente. Transparencia y acceso a la información. De 11 acciones a desarrollar se finalizan 10.
Una vez aplicada la cuantificación en el plan de trabajo, se observa que el componente de mayor avance a corte de diciembre 2024 es calidad del proceso de evaluación con un 23.6% debido a que se aplicaron con mayor rigor los procedimientos del proceso de evaluación y se realizó un seguimiento a la aplicación de instrumentos internos y externos que aportan a la calidad técnica y jurídica de las decisiones de viabilidad ambiental de proyectos obras o actividades.
Cabe resaltar que los datos anteriormente descritos son reportados por diferentes grupos de trabajo, de acuerdo con lo anterior el acumulativo de la estrategia al 2024 es de 42,50%, Se resalta el trabajo articulado con las dependencias de OAP, SAF, SIPTA, SMPCA y se remite plan de trabajo.
Evidencias: 2020 a 2023
2024:https://anla.sharepoint.com/:f:/s/OAP/EkMcTsn9eRxDguKsVUHrqT8Bxj6HMzLq8qhuSl8s_gH_-Q?e=eWMu7e</t>
  </si>
  <si>
    <t>14. Vida Submarina
15. Vida de ecosistemas terrestres</t>
  </si>
  <si>
    <t>Conservar y utilizar sosteniblemente los océanos, los mares y los recursos marinos para el desarrollo sostenible.
Proteger, restablecer y promover el uso sostenible de los ecosistemas terrestres, gestionar sosteniblemente los bosques, luchar contra la desertificación, detener e invertir la degradación de las tierras y detener la pérdida de biodiversidad.</t>
  </si>
  <si>
    <t>Valoración y manejo de impactos</t>
  </si>
  <si>
    <t>Contribución al gasto en protección y corrección ambiental</t>
  </si>
  <si>
    <t>(Costos totales de las medidas de manejo reportadas anualmente en los EIA para impactos internalizables/Gasto Anual de productores del Gobierno según actividades de protección ambiental)*100</t>
  </si>
  <si>
    <t>Anual</t>
  </si>
  <si>
    <t>Para el periodo analizado con corte 31 de diciembre  de 2024, se presenta la recopilación de la base de datos de la sistematización de los conceptos técnicos finalizados para evalución y modificación de licencia en 2023, que serán el insumo para definir los costos de las medidas de internalización usados en el cálculo del indicador de Contribución al gasto en preservación y corrección ambiental. Se tiene como valor preliminar de COSTOS MEDIDAS DE MANEJO PROPUESTAS EN EL ANÁLISIS DE INTERNALIZACIÓN  2023, la suma de $136.411.859.498 (pesos corrientes). Se calcula el valor del Indicador a partir del monto en actividades de protección ambiental estimadas por el DANE para 2023, que corresponde a $2.350.821 a precios de 2024, con lo cual se obtiene un indicador del 6%. Cumpliendo con un 86% de la meta establecida.</t>
  </si>
  <si>
    <t xml:space="preserve">Garantizar el acceso a una energía asequible, fiable, sostenible y moderna para todos.
Construir infraestructuras resilientes, promover la industrialización inclusiva y sostenible y fomentar la innovación.
</t>
  </si>
  <si>
    <t>Subdirección de Seguimiento de Licencias Ambientales</t>
  </si>
  <si>
    <t>Cobertura de la entidad en proyectos activos objetos de seguimiento en licenciamiento ambiental</t>
  </si>
  <si>
    <t>(Número de proyectos activos con seguimiento realizado en la vigencia/ Número total de proyectos activos objeto de seguimiento)*100</t>
  </si>
  <si>
    <t>Porcentaje de Implementación de la Estrategia de Seguimiento</t>
  </si>
  <si>
    <t>%EIS= (%CR*14,28%)+ (%CI*14,28%)+ (%CP*14,28%)+ (%CN*14,28%)+ (%CTP*14,28%)+ (%CCDA*14,28%)+ (%CSEE*14,28%)</t>
  </si>
  <si>
    <t>Subdirector (a) de Seguimiento de Licencias Ambientales</t>
  </si>
  <si>
    <t>Se realiza reporte del indicador de cobertura con corte al 31 de diciembre, se han finalizado 1.250 actos administrativos que corresponden a proyectos activos sujetos de seguimiento de los 1.266 que se tienen proyectados para la vigencia 2024. Estos fueron finalizados de la siguiente manera en acumulado por grupo: Alto Magdalena: 204; Medio Magdalena: 184; Caribe: 246; Pacífico Río Cauca: 170, Norte Orinoquía Catatumbo: 245 y Sur Orinoquía Amazonas 201.</t>
  </si>
  <si>
    <t>La estrategia de seguimiento cuenta con un avance del 30,66%, con corte a 31 de diciembre. El Plan de Trabajo cuenta con la identificación de 7 componentes con 76 acciones a desarrollar al 2030. Se cuenta con los soportes cargados para cada una de las actividades, los cuales han sido aportados por las áreas correspondientes, las evidencias pueden ser consultadas en: https://anla.sharepoint.com/:f:/s/ANLA_SSLA/Eq2bktn9wQhNv1ETTUWyKAMB6lDb2CKcmr49FncaOS6lOw?e=meQX34</t>
  </si>
  <si>
    <t>12. Producción y consumo responsable
14. Vida Submarina
15. Vida de ecosistemas terrestres</t>
  </si>
  <si>
    <t>Garantizar modalidades de consumo y producción sostenibles.
Conservar y utilizar sosteniblemente los océanos, los mares y los recursos marinos para el desarrollo sostenible.
Proteger, restablecer y promover el uso sostenible de los ecosistemas terrestres, gestionar sosteniblemente los bosques, luchar contra la desertificación, detener e invertir la degradación de las tierras y detener la pérdida de biodiversidad.</t>
  </si>
  <si>
    <t>Grupo Valoración y manejo de impactos Seguimiento</t>
  </si>
  <si>
    <t>Proyectos con Índice de Desempeño Ambiental en implementación</t>
  </si>
  <si>
    <t>Número de proyectos en seguimiento con aplicación de la metodología del Indice de Desempeño Ambiental</t>
  </si>
  <si>
    <t xml:space="preserve">	
Se reporta un avance de 1177 Seguimientos Documentales Espaciales para los Informes de Cumplimiento Ambiental presentados por los titulares de los instrumentos de manejo y control ambiental en seguimiento, a los cuales se les calcula el Índice de Desempeño Ambiental sobre la ponderación y análisis de 50 criterios e indicadores de acuerdo con sus niveles de criticidad, acumulados con corte al 31 de diciembre, que corresponde a un avance porcentual de 100%, superando el valor proyectado en la mensualización y acorde con la proyección estimada para el cumplimiento de la meta para la vigencia 2024. </t>
  </si>
  <si>
    <t>Porcentaje de proyectos licenciados revisados desde el componente de valoración económica</t>
  </si>
  <si>
    <t>(Número de conceptos técnicos de seguimiento numerados, con participación del equipo de valoración económica / Total de conceptos técnicos de seguimiento asignados al equipo de valoración económica) * 100</t>
  </si>
  <si>
    <t xml:space="preserve">Se realizó el seguimiento y numeración a 380 conceptos técnicos con obligaciones asociadas al componente de Evaluación Económica Ambiental con corte al 31 de diciembre de una meta total de 380 productos, lo que corresponde a un porcentaje acumulado del 100%, superando la meta proyectada para la vigencia 2024.  </t>
  </si>
  <si>
    <t>Porcentaje de proyectos revisados desde el componente de contingencias</t>
  </si>
  <si>
    <t>(Número de conceptos técnicos de seguimiento numerados con participación del equipo de contingencias / Número total de conceptos técnicos de seguimiento asignados al equipo de contingencias) * 100</t>
  </si>
  <si>
    <t xml:space="preserve">Se realizó seguimiento a la implementación del plan de gestión del riesgo al 100% acumulado de los proyectos priorizados en el componente ambiental para el mes de diciembre, que corresponde a 810 conceptos técnicos finalizados sobre 810 conceptos técnicos proyectados, cumpliendo con el porcentaje de la mensualización proyectada y la meta anual esperada.  </t>
  </si>
  <si>
    <t>Hectáreas en proceso de revitalización del territorio (restauración, recuperación y rehabilitación y preservación) de áreas y ecosistemas degradados</t>
  </si>
  <si>
    <t>Número de Hectáreas en proceso de revitalización del territorio de áreas y ecosistemas degradados</t>
  </si>
  <si>
    <t>Para el reporte del mes de diciembre, se aprobaron para el desarrollo de acciones de restauración, recuperación, rehabilitación y preservación un acumulado de 19408.89691 hectáreas para el cumplimiento de las obligaciones de inversión forzosa de no menos del 1% y compensaciones bióticas, para la totalidad de proyectos a ejecutarse en todo el territorio nacional desarrollados bajo los lineamientos normativos que aplique a cada proyecto, con un porcentaje de 97.04% acumulado, cumpliendo con la meta definida por la entidad para la vigencia 2024 la cual corresponde a 12.500 hectáreas.</t>
  </si>
  <si>
    <t>Evaluación de Permisos y Trámites Ambientales</t>
  </si>
  <si>
    <t>Subdirección de Instrumentos, Permisos y Trámites Ambientales</t>
  </si>
  <si>
    <t>Permisos y Trémites ambientales</t>
  </si>
  <si>
    <t>Porcentaje de Actos Administrativos PFL con incorporación de consideraciones y necesidades de los grupos de valor (GPTA)</t>
  </si>
  <si>
    <t>(No. de actos administrativos de los trámites de PFL con inclusión de mecanismos de participación ciudadana ambiental / No. total de los trámites de PFL con solicitud,  efectuada por legitimado en la causa, de inclusión de mecanismos de participación ciudadana ambiental) *100</t>
  </si>
  <si>
    <t xml:space="preserve">Subdirector (a) de Instrumentos, Permisos y Trámites ambientales </t>
  </si>
  <si>
    <t>Se realizó para el expediente ASU0043-00 relacionado con la solicitud de un permiso de “Tramite concesión de aguas superficiales domésticas y concesión de aguas residuales tratadas para el predio Playa Blanca”, ubicado en la vereda La Puerta, municipio de Tota, departamento de Boyacá, esto a solicitud de los Grupos de valor legitimados en la causa como terceros intervinientes, entre ellos: Fundación Montecito y ONG Futuro Verde. Como resultado del proceso el trámite se contempló la ejecución de una visita de participación ampliada, una reunión informativa previa a la Audiencia Publica Ambiental-APA y la APA propiamente como mecanismos de participación ciudadana Ambiental.</t>
  </si>
  <si>
    <t>Regionalización y centro de monitoreo</t>
  </si>
  <si>
    <t>Tableros de control publicados en página web del Centro de Monitoreo</t>
  </si>
  <si>
    <t>Cantidad de tableros de control publicados en página Web del Centro de Monitoreo</t>
  </si>
  <si>
    <t xml:space="preserve">Porcentaje de avance en el relacionamiento institucional con grupos de valor (Gremios, Academia y entidades del sector público) </t>
  </si>
  <si>
    <t>(Número de actividades de relacionamiento institucional con  grupos de valor (gremios, academia y entidades del sector público) realizadas / Número de actividades de relacionamiento institucional con  grupos de valor (gremios, academia y entidades del sector público) planeadas para la vigencia) *100</t>
  </si>
  <si>
    <t>-</t>
  </si>
  <si>
    <t>Durante el primer semestre del 2024, se realizó y publicó la ventana de focos de calor en el tablero de control de varibilidad climática, como aporte al seguimiento de incendios forestales en busqueda de brindar una herramienta para la toma de decisiones en el marco del fenomeno del niño del inicio de este año.
Durante el semestre II del 2024, se realizo los tableros de control único del componente Atmosférico y el tablero de control único del componente hídrico subterráneo.</t>
  </si>
  <si>
    <t>Con corte a diciembre de 2024, se avanzó en la implementación de las actividades suscritas en el plan de trabajo de 2024, en el marco de la estrategia de fortalecimiento del relacionamiento institucional con grupos de interés (Gremios, Academia y entidades del sector público)</t>
  </si>
  <si>
    <t>PROMEDIO INDICADORES GESTIÓN</t>
  </si>
  <si>
    <t>PROMEDIO INDICADORES PRODUCTO</t>
  </si>
  <si>
    <t>13. Acción por el clima</t>
  </si>
  <si>
    <t>Adoptar medidas urgentes para combatir el cambio climático y sus efectos (Reconociendo que la Convención Marco de las Naciones Unidas sobre el Cambio Climático es el principal foro intergubernamental internacional para negociar la respuesta mundial al cambio climático).</t>
  </si>
  <si>
    <t>Instrumentos</t>
  </si>
  <si>
    <t>Número de proyectos, obras o actividades competencia de la Autoridad Nacional de Licencias Ambientales que a partir de 2020 incluyen obligaciones de cambio climático en los instrumentos de manejo y control ambiental</t>
  </si>
  <si>
    <t>Número de POAs de competencia de la ANLA con obligaciones de cambio climático en los instrumentos</t>
  </si>
  <si>
    <t>Número de instrumentos con acciones de implementación.</t>
  </si>
  <si>
    <t>Cantidad de instrumentos que tienen acciones de implementación</t>
  </si>
  <si>
    <t>Los proyectos con consideraciones de cambio climático incluidas en los instrumentos de manejo y control ambiental de julio a diciembre de 2024, fueron en 20 proyectos: 6 de hidrocarburos, 2 de minería, 5 de energía y 7 de infraestructura. </t>
  </si>
  <si>
    <t>A corte de 31 de diciembre de 2024, respecto al indicador de Porcentaje de avance en el plan de trabajo para fortalecer la implementación de instrumentos, se reporta un avance del 100% respecto a la meta, este avance corresponde a la gestión de los siguientes instrumentos:
Criterios de evaluación de solicitudes de cambios menores para proyectos licenciados. (Avance: 100%)
Obligaciones mínimas con énfasis en cambio climático. (Avance: 100%)
Indicadores de impacto para el seguimiento de las obligaciones de compensación y planes de inversión del 1%. (Avance: 100%)
Instrumentos vedas: Cálculo de representatividad del muestreo de especies en veda nacional y Porcentaje (%) de rescate y sobrevivencia de bromelias/ orquídeas según estado de conservación. (Avance: 100%)
Estandarización y jerarquización de Impactos Ambientales de Proyectos Licenciados (Avance: 100%)</t>
  </si>
  <si>
    <t>Porcentaje de avance en el diseño y conceptualización de Sistemas de información impulsados por el Centro de Monitoreo</t>
  </si>
  <si>
    <t>(Número de diseños y conceptualizaciones de Sistemas de información impulsados por el Centro de Monitoreo elaborado / Número de diseños y conceptualizaciones de Sistemas de información impulsados por el Centro de Monitoreo planeados para la vigencia) *100</t>
  </si>
  <si>
    <t>A corte de 31 de diciembre de 2024 se reporta un avance del 85,83% teniendo en cuenta lo siguiente:
*  SGPO, el consultor Softmanagement completo el desarrollo de los siguientes  Sprint:
Sprint 1. Módulo de administrador
Sprint 2. Módulo de Permisos
Sprint 3. Módulo de monitoreos
Sprint 4. Modulo Otras obligaciones
Sprint 5. Visualización
Los anteriores se encuentran en fase de pruebas, el despliegue del sistema en el ambiente ANLA. Porcenaje de avance 95%
*Portal de recepción de información de Agil, en el 2024 se estructuraron 24 historias de usuario para mejoras en el módulo atmosférico, sobre el cual se avanzó con la OTI en los ajustes y pruebas hasta la historia de usuario 15 (HU015), que abarca modificaciones a los submódulos de Calidad del Aire, Ruido Ambiental y Fuentes de Emisión de Ruido, alcanzando un avance del 62,5%. 
* Nube Publica: Se realizo la conceptualización de recepción de plantillas de monitoreo en la nube. avance del 100%</t>
  </si>
  <si>
    <t>6. Agua limpia y saneamiento
12. Producción y consumo responsable</t>
  </si>
  <si>
    <t>Garantizar la disponibilidad y la gestión sostenible del agua y el saneamiento para todos.
Garantizar modalidades de consumo y producción sostenibles.</t>
  </si>
  <si>
    <t xml:space="preserve">Porcentaje de expedientes que incluyen optimización de línea operativa del Centro de Monitoreo </t>
  </si>
  <si>
    <t xml:space="preserve">Cantidad  de expedientes que incluyen optimización de línea operativa del Centro de Monitoreo </t>
  </si>
  <si>
    <t>Durante la vigencia de 2024-Sem II, a corte de 31 de diciembre se validaron 181 expedientes. En el 2023 se validaron 180 expedientes y en el 2022 se validaron 220 expedientes para el sector de hidrocarburos y minería, que en acumulación (581 expedientes) alcanzan el 38,73% del total de proyectos licenciados por la ANLA (1500 expedientes). 
Con lo anterior, se cumple la meta del 2024, validando más de 570 expedientes adicionales, que corresponde al 38% del total de los proyectos hasta el 2030.</t>
  </si>
  <si>
    <t>Direccionamiento Estratégico y Planeación</t>
  </si>
  <si>
    <t xml:space="preserve">Gestión presupuestal y eficiencia del gasto público </t>
  </si>
  <si>
    <t>Subdirección Administrativa y Financiera</t>
  </si>
  <si>
    <t>Gestión financiera y presupuestal</t>
  </si>
  <si>
    <t>Porcentaje de recaudo efectivo</t>
  </si>
  <si>
    <t>Valor Recaudo efectivo / (Meta recaudo vigencia 2024)</t>
  </si>
  <si>
    <t>Porcentaje de avance en la modificación de la resolución de cobros</t>
  </si>
  <si>
    <t>(Avance de las actividadesde modificación de la resolución / total de actividades programadas para la modificación de la resolución)*100</t>
  </si>
  <si>
    <t>Subdirector (a) Administrativo (a) y Financiero (a)</t>
  </si>
  <si>
    <t>Al mes de diciembre se han recaudado $ 152.813.864.958 correspondientes al 98% de la meta $155.928.000.000 esperada para la vigencia 2024, sobre la sumatoria de la meta por servicios de evaluación y seguimiento.</t>
  </si>
  <si>
    <t>A corte de 31 de diciembre del 2024 se presenta un cumplimiento del 100% de las actividades planificadas para la modificación de la resolución de cobros. 
Los documentos soporte proporcionados como evidencia constituyen el conjunto completo de documentos requeridos para emitir la nueva resolución, como resultado de la revisión y análisis realizados con las subdirecciones misionales y la OAJ.
En el nuevo proyecto de resolución se incorporaron cambios en la estructura de cobro, lo cual requiere desarrollos tecnológicos por parte de la OTI. Por lo tanto, la nueva resolución se expedirá una vez que se cuente con las herramientas tecnológicas necesarias para su aplicación.</t>
  </si>
  <si>
    <t>Avance en la ejecución presupuestal en compromisos</t>
  </si>
  <si>
    <t>Valor comprometido / programación presupuestal de las dependencias</t>
  </si>
  <si>
    <t>Se realizó el proceso de registro de compromisos acumulados para el presupuesto de diciembre de 2024, con un total de $229.815.056.158,55
ANLA Funcionamiento:
Distribución del Gasto: La mayor parte de los compromisos corresponde a los gastos de personal muestran una ejecución del 95,69% seguido por la adquisición de bienes y servicios que incluye arrendamientos, servicios públicos, conectividad, apoyo educativo, elementos de protección personal y el pago a la CNSC entre otros con una ejecución del 90,67%, mientras que las transferencias corrientes (incapacidades, licencias y sentencias) tienen una ejecución del 33,66%, destacando especialmente las licencias de maternidad y las incapacidades, para este periodo también se reportan compromisos por gastos por tributos con una ejecución del 39,08% atribuidos a la cuota de fiscalización.
ANLA Inversión:
Ejecución en Compromisos: $33.302.238.379,13, lo que equivale al 99,66% de la apropiación vigente. Este monto se destina principalmente a contratos de prestación de servicios profesionales y apoyo a la gestión, enfocados en la misión de la entidad. En el cálculo de la apropiación vigente está incluido el valor de los recursos reducidos mediante el decreto 1522 del 18 de diciembre de 2024 .
FONAM-ANLA:
Ejecución en Compromisos: $83.067.309.464,59, que representa el 86,94% de la ejecución en compromisos. Esta cifra se distribuye en contratos de prestación de servicios profesionales y apoyo a la gestión, servicio de datacenter para la infraestructura tecnológica,  software especializado para la seguridad en la información el centro de contacto para atender los requerimientos de los ciudadanos, además de recursos destinados para comisiones y transporte aéreo y terrestre.
ANLA REGALÍAS:
Ejecución en Compromisos: $26.270.381.456,29, lo que representa el 97,25% de la apropiación vigente. Estos fondos se destinan principalmente a la contratación de servicios técnicos profesionales, así como a comisiones y suministros para tiquetes aéreos y transporte terrestre.</t>
  </si>
  <si>
    <t>Talento Humano</t>
  </si>
  <si>
    <t>Gestión del Talento Humano</t>
  </si>
  <si>
    <t>Gestión humana</t>
  </si>
  <si>
    <t>Porcentaje de satisfacción en las actividades de la propuesta de la estrategia de calidad de vida</t>
  </si>
  <si>
    <t>∑(Calificaciones1+Calificaciones2…..+Calificaciones n)/(N° de actividades calificadas)</t>
  </si>
  <si>
    <t>En promedio en DICIEMBRE el Porcentaje de satisfacción en las actividades de la propuesta de la estrategia de calidad de vida, fue del 95.04% cumpliendo así con un 99.71% de meta para el periodo, A continuación, se evidencian las actividades que fueron parte de la medición:
10 12 Programa de liderazgo II    88.00%
16 12 Jornada de atención presencial de Compensar    96.00%
18 12 Cierre de gestión    94.00%
SEGUIMIENTOS MÉDICOS    97.27%
CAPACITACIONES    96.10%
SENSIBILIZACIONES    98.89%
Al finalizar el CUARTO TRIMESTRE encontramos que se va cumpliendo en un 99,71% con respecto a la meta del 96.5% de porcentaje de cumplimiento para las calificaciones, Se tendrá como objetivo el cumplimiento del 100% de la meta en la vigencia 2025 teniendo en cuenta las diferentes recomendaciones consolidadas durante el 2024, información que aportará a la planeación 2025 del PETH.</t>
  </si>
  <si>
    <t>Gestión con Valores para Resultados</t>
  </si>
  <si>
    <t>Fortalecimiento Institucional y Simplificación de Procesos</t>
  </si>
  <si>
    <t>Gestión administrativa (P)
Gestión Humana (G)</t>
  </si>
  <si>
    <t xml:space="preserve">Certificación del Sistema de Gestión Ambiental </t>
  </si>
  <si>
    <t>(Porcentaje de actividades de cumplimiento ejecutadas/Porcentaje de actividades de cumplimiento programadas)*100</t>
  </si>
  <si>
    <t>Certificación del Sistema de Seguridad y Salud en el Trabajo SST</t>
  </si>
  <si>
    <t>Número de Certificaciones en Seguridad y Salud en el Trabajo SST gestionado</t>
  </si>
  <si>
    <t>De acuerdo con el plan de trabajo del SGA para el 2024, obteniendo un cumplimiento del 95.5% , por las actividades programadas para el mes de diciembre asi:
Este mes no se realizaron actividades de induccion ni reinducción a colaboradores por lo que no se socializó en este periodo ni la politica ni el alcance del SGA.
Se realizó la actualización de la matriz con las últimas normas incluidas y se solicito la publicación en el micrositio del SIG.
Se realiza el reporta del indicador con un avance del 90%, para cada actividad de acuerdo con el cronograma establecido.
Se solicita la elaboración de una pieza recordando el uso del VASO/POCILLO  y CUBIERTOS no desechables, en línea con lo establecido por medio del Sistema de Gestión Ambiental y las buenas prácticas ambientales implementadas en la entidad, para las novenas que se celebran durante el mes.
Se solicita mediante correo electrónico al equipo de profesionales del grupo de comunicaciones de la ANLA el diseño de una pieza por medio de la cual se comunique el uso del VASO/POCILLO  y CUBIERTOS no desechables para la celebracion de las novenas que se celebran durante el mes.
Se recibe el informe final del PREAD 2024
En este mes se realizó la gestión de los residuos aprovechables (243,8 kg) con la Corporación Centro Histórico. Por otra parte, los residuos no aprovechables (262,5 kg) se gestionaron con la empresa de aseo, por medio de la administración del edificio, evidenciando una disminución de 6% con respecto al mes anterior. Por otra parte, se realizó el segumiento de consumos de agua y energia en la entidad en el formato GA-FO-03, sin embargo estan pendientes los consumos de este periodo.
Se hace mesa de trabajo con OAP para revisar el procedimiento y formato para gestion del cambio.
Se formula plan de trabajo  asociado al indicador SGA 2025, y se revisa en mesa de trabajo con OAP para aprobación.
Se recibe el informe final como resultado de la participacion en la XXIV convocatoria del PREAD 2024.
Se dio alcance al PMI asociado al SGA relacionado con la formulación del indicador para la vigencia 2025. Se realizó mesa de trabajo con OAP para la revisión.</t>
  </si>
  <si>
    <t>Al terminar el  CUARTO TRIMESTRE se evidencia para las acciones de la Certificación del Sistema de Seguridad y Salud en el Trabajo SST 2024, un avance del 99.71% traducidas en 344 actividades acumuladas de las 345, la meta del indicador es 1 por tal motivo el avance actual acumulado es 0.9971. Con el fin de facilitar la visualización de las actividades realizadas se adjunta el cuadro de control de las actividades la cual por mes lista las ejecutadas. Como resultado de la revisión a los sistemas de gestión se planteó el cambio de indicador ya que el proyecto no continuo para la vigencia 2024, se tomó la decisión de realizar una certificación integrada en lugar de la certificación especifica de la ISO 45000.</t>
  </si>
  <si>
    <t>Transparencia, acceso a la información pública y lucha contra la corrupción</t>
  </si>
  <si>
    <t>Posicionamiento de la ANLA a nivel externo</t>
  </si>
  <si>
    <t>Porcentaje de cumplimiento de la meta de menciones en medios de comunicación *50% + porcentaje de impresiones en redes sociales *50%</t>
  </si>
  <si>
    <t>Lider comunicaciones</t>
  </si>
  <si>
    <t>Entre enero y diciembre de 2024 el porcentaje de posicionamiento de la ANLA a nivel externo cerró en un 101% (104%*50%+98%*50%). Este indicador está compuesto por las impresiones en las redes sociales, las cuales alcanzaron un 104% de la meta, y por el posicionamiento de la ANLA en medio de Comunicación tradicional, donde el porcentaje de cumplimiento de la meta de menciones alcanzó un 98% para esta vigencia.
En los reportes individuales de cada indicador se puede encontrar un análisis detallado de cada uno.</t>
  </si>
  <si>
    <t>Porcentaje de posicionamiento de la ANLA a nivel interno</t>
  </si>
  <si>
    <t>(Número de personas con grado de satisfacción alta/Número total de personas encuestadas)*100</t>
  </si>
  <si>
    <t>Para medir el índice de satisfacción, se realizó durante el mes de septiembre, octubre y noviembre de 2024, la encuesta de satisfacción interna, donde 558 colaboradores respondieron al formulario enviado por correo electrónico, publicitado en Ronda y en TVs, donde se preguntó sobre canales de comunicación, contenidos, entre otros. En resumen, la satisfacción general de los colaboradores de la ANLA con los productos de comunicación interna se encuentra en un 98%. La meta establecida para este indicador era del 92%, la cual se superó en 7 puntos porcentuales.</t>
  </si>
  <si>
    <t>Control Interno</t>
  </si>
  <si>
    <t>Evaluación</t>
  </si>
  <si>
    <t>Porcentaje de efectividad de las acciones de mejoramiento definidas por la entidad</t>
  </si>
  <si>
    <t>Número de acciones efectivas (PM interno + PM CGR) / Total de acciones evaluadas (PM interno + PM CGR)</t>
  </si>
  <si>
    <t>Jefe de Control Interno</t>
  </si>
  <si>
    <t>En el mes de diciembre se evaluó un total de 22 acciones (15 PMI + 7 CGR) de las cuales se cerraron 21 acciones (14 PMI + 7 CGR). El acumulado corresponde a que en la vigencia se evaluó un total de 186 acciones (140 PMI + 46 CGR) de las cuales se cerraron 176 acciones (131 PMI + 45 CGR).</t>
  </si>
  <si>
    <t>Resultado de la evaluación del Sistema de Control Interno</t>
  </si>
  <si>
    <t>(Resultado del Informe de la evaluación del Sistema de Control Interno arrojado en la herramienta del DAFP del primer semestre + resultado del informe del segundo semestre)/2</t>
  </si>
  <si>
    <t xml:space="preserve">La evaluación del sistema de control interno se realiza por medio de una herramienta definida por el DAFP; para el primer semestre de la vigencia 2024 dicha herramienta arrojó un resultado de avance en la implementación del SCI del 97.2. Se anexa consolidado que se publica en la página web de la entidad. </t>
  </si>
  <si>
    <t>Fortalecimiento organizacional y simplificación de procesos</t>
  </si>
  <si>
    <t>Oficina de Control Disciplinario Interno</t>
  </si>
  <si>
    <t>Política implementada - Implementación de la política de prevención de faltas disciplinarias de la entidad</t>
  </si>
  <si>
    <t>(Número de actividades ejecutadas del plan de acción establecido / Total de actividades programadas del plan de acción ) *100</t>
  </si>
  <si>
    <t>Jefe Oficina Control Disciplinario Interno</t>
  </si>
  <si>
    <t xml:space="preserve">Con el fin de dar cumplimiento a la implementación de la Política de Prevención de Faltas Disciplinarias liderada por la Oficina de Control Disciplinario Interno, durante el año 2024 se está dando cumplimiento a las actividades definidas en el plan de acción de la siguiente manera:
Febrero:
Se emitió el documento "Diagnóstico de las investigaciones con miras a su prevención" con los procesos disciplinarios que superaron la reserva en el 2023.
Se llevó a cabo la mesa de relacionamiento con la Subdirección Administrativa y Financiera.
Se remitió guion para video 1 al área de comunicaciones.
Se divulgó los canales de línea de ética en reuniones informativas y audiencias públicas los días 10 y 22 de febrero
Marzo  
Se llevó a cabo la mesa de relacionamiento con la Subdirección de Instrumentos, Permisos y Trámites Ambientales
Se divulgó los canales de línea de ética en reuniones informativas y audiencias públicas los días 9, 10 y 14 de marzo.
Se avanzó en la preparación de la semana de control disciplinario en el marco de la reunión mensual de la OCDI.
Se realizó la primera sesión de prevención de actos de corrupción a la SELA, SSLA, SAF y OTI.
Se realizó la primera sesión de comportamientos básicos a la DG, OAP, OAJ, OCDI, OCI, OTI, SAF y SSLA.
Se realizó la primera sesión de la jornada de contrato realidad con los supervisores de contrato.
Se realizó la grabación del video de responsabilidad disciplinaria con apoyo del grupo de comunicaciones.
Se elaboró las diapositivas para la presentación de fuga de información.
Se realizó el primer informe de monitoreo del plan de acción del Plan de acción del Protocolo para la prevención, atención y medidas de protección de todas las formas de violencia basadas en género y/o discriminación por razón de raza, etnia, religión, nacionalidad, ideología política o filosófica, sexo u orientación sexual o discapacidad y demás razones de discriminación en el lugar de trabajo de la Autoridad Nacional de Licencias Ambientales – ANLA con un avance del             23.3%
Abril      
Se llevó a cabo la mesa de relacionamiento con la Subdirección de Mecanismos de Participación Ciudadana Ambiental.
Se divulgó los canales de línea de ética a través de redes sociales los días 13, 16 y 17 de abril.
Se avanzó en la preparación de la semana de control disciplinario en el marco de la reunión mensual de la OCDI.
Se publicó el primer video de responsabilidad disciplinaria a través de comunicaciones internas.
Mayo
Se llevó a cabo la mesa de relacionamiento con la Subdirección de Evaluación de Licencias Ambientales.
Se adelantó la preparación de la semana de control disciplinario en el marco de la reunión mensual.
Se realizó la segunda sesión de comportamientos básicos a la SMPCA y la SELA.
Se remitió el segundo guion de responsabilidad disciplinaria relacionada con el respeto al grupo de comunicaciones.
Se realizó la primera sesión de prevención de fuga de información a la SSLA.
Junio
Se llevó a cabo la mesa de relacionamiento con la Subdirección de Seguimiento de Licencias Ambientales.
Se realizó sensibilización de buenas prácticas para la prevención de actos de corrupción en sesión de Transferencia de Conocimiento: Buenas Prácticas en la Presentación de ICAS.
Se realizó la semana de control disciplinario al ejecutar las sesiones de reinducción, queja disciplinaria, falta disciplinaria, derecho de defensa, comportamientos básicos, prevención de actos de corrupción y socialización de protocolo.
Se realizó la tercera sesión de comportamientos básicos a colaboradores de la OAJ, OTI, SAF, SELA, SIPTA, SSLA y SMPCA en el marco de la semana de control disciplinario.
Se realizó la segunda sesión de prevención de actos de corrupción a los colaboradores de la OAJ, SAF, SELA, SIPTA, SMPCA y SSLA en el marco de la semana de control disciplinario.
Se grabó y aprobó el video de responsabilidad disciplinaria de respeto para la publicación.
Se envió la encuesta de percepción a través de comunicaciones internas del cual respondieron 126 personas.
Se realizó el segundo informe de monitoreo del protocolo con un avance del 51.3%.
Julio
Se llevó a cabo la mesa de relacionamiento con la Oficina Asesora Jurídica.
Se divulgó los canales de línea de ética a través de Facebook el 23 de julio e Instagram el 26 de julio.
Se publicó el video de responsabilidad disciplinaria relacionada con el respeto y se adelantaron los guiones de responsabilidad en el teletrabajo y desconexión laboral.
Agosto
Se llevó a cabo la mesa de relacionamiento con la Oficina de Tecnologías de la Información.
Se divulgó los canales de línea de ética por parte de la presentadora en la sesión de rendición de cuentas institucional 2023 y 2024, realizada el 22 de agosto de 2024, y en la reunión informativa del 29 y 30 de agosto.
Se realizó la segunda sesión de prevención de actos de corrupción a los colaboradores de la SELA.
Se realizó la segunda sesión de la jornada de contrato realidad con los supervisores de contrato.
Se finalizó el guion de responsabilidad disciplinaria en el teletrabajo.
Septiembre
Se llevó a cabo la mesa de relacionamiento con la Oficina de Control Interno.
Se realizó la mesa de relacionamiento con el Comité de Conciliación.
Se realizó la mesa de conductas materializadas con la Oficina Asesora de Planeación.
Se divulgó los canales de línea de ética a través de un en vivo en YouTube el 5 de septiembre.
Se realizó la cuarta sesión de comportamientos básicos a colaboradores de la SIPTA y SAF.
Se grabó y publicó el video de responsabilidad disciplinaria en el teletrabajo.
Se realizó la segunda sesión de fuga de información a la Dirección General, OAP, OAJ, OCDI, OCI, OTI y SAF.
Se realizó el tercer informe de monitoreo del protocolo con un avance del 79,3%.
Octubre
Se llevó a cabo la mesa de relacionamiento con la Oficina Asesora de Planeación
Se divulgaron los canales a través de en vivo en YouTube el 18 de octubre
Se realizó la cuarta sesión de prevención de actos de corrupción a los colaboradores de la SMPCA y SSLA
Se adelantó el guion del video de responsabilidad disciplinaria en la desconexión laboral
Se realizaron avances a las acciones comprometidas en el protocolo
Noviembre
Se llevó a cabo la mesa de relacionamiento con la Dirección General
Se divulgaron los canales a través de en vivo en YouTube el 30 de noviembre
Se realizó la quinta sesión de comportamientos básicos a colaboradores de la OAJ, SIPTA y SSLA
Se realizó la quinta sesión de prevención de actos de corrupción a los colaboradores de la OAJ, OTI, OCI y SIPTA
Se realizó la sesión de reservas presupuestales a los supervisores
Se finalizó el guion de responsabilidad disciplinaria en la desconexión laboral
Se realizaron avances a las acciones comprometidas en el protocolo
Diciembre
Se realizó sensibilización de buenas prácticas para la prevención de actos de corrupción en sesión de Taller de Buenas Prácticas para el sector de Infraestructura
Se grabó y publicó el video de responsabilidad disciplinaria en la desconexión laboral
Se realizó el cuarto informe de monitoreo del protocolo con un avance del 100%
Por lo anterior, se dio cumplimiento al 100% de las actividades programadas en el plan de acción.
Las evidencias fueron cargadas al link dispuesto por la OAP para tal fin
</t>
  </si>
  <si>
    <t>Índice de lucha contra la corrupción</t>
  </si>
  <si>
    <t>ILC=0,3ITA+0,3T+0,1I+0,3MRC-0,2RITA-0,2H-0,6ACM</t>
  </si>
  <si>
    <t>NA</t>
  </si>
  <si>
    <t>Para la vigencia 2023, el índice de lucha contra la corrupción tuvo un resultado de 0,879, esto significa que la ANLA está realizando acciones adecuadas para la lucha contra la corrupción, lo cual se evidencia en el análisis de las fases que componen el presente indicador.
En la fase de prevención, la evaluación ITA por parte de la Procuraduría General de la Nación la entidad tuvo un resultado de 96 puntos sobre 100, lo cual indica que la ANLA cumple con los estándares de la Resolución 1519 de 2020. Por otra parte, en el resultado de los índices de las políticas de gestión y desempeño de la medición realizada al MIPG se evidenció un cumplimiento del 94,3% respecto de un 94,4% en 2022 de la Política de Transparencia y un 98,4% respecto de un 84,8% en 2022 de la Política de Integridad.
Dentro del componente de Mapa de Riesgos de Corrupción se obtuvo un resultado de 70% respecto de un 66.5% toda vez que se recalificaron dos riesgos respecto de la probabilidad de ocurrencia y la eliminación de uno de los riesgos.
En la fase de presuntos actos de corrupción, se evidenció que, no se han reportado hallazgos por actos de corrupción (H) ni por entes de control ni por las dependencias internas, por tal motivo se obtuvo un valor de 0
Finalmente, se evidenció que, no se ha presentado ningún acto de corrupción materializado (ACM) durante la vigencia de análisis, por lo tanto, esta fase igualmente tuvo un valor de 0.
De esta forma el indicador pasa de 2022 de 0,856 a 0,879 en 2023, lo que de acuerdo con la meta del 85%, representa un avance de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</si>
</sst>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0_-;\-&quot;$&quot;* #,##0_-;_-&quot;$&quot;* &quot;-&quot;_-;_-@_-"/>
    <numFmt numFmtId="166" formatCode="0.0%"/>
    <numFmt numFmtId="167" formatCode="0.000%"/>
    <numFmt numFmtId="168" formatCode="0.0"/>
  </numFmts>
  <fonts count="3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24"/>
      <color theme="1"/>
      <name val="Arial Narrow"/>
      <family val="2"/>
    </font>
    <font>
      <sz val="9"/>
      <name val="Calibri"/>
      <family val="2"/>
      <scheme val="minor"/>
    </font>
    <font>
      <sz val="10"/>
      <color theme="1"/>
      <name val="Calibri"/>
      <family val="2"/>
      <scheme val="minor"/>
    </font>
    <font>
      <sz val="10"/>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b/>
      <sz val="12"/>
      <color rgb="FFFFFFFF"/>
      <name val="Calibri"/>
      <family val="2"/>
      <scheme val="minor"/>
    </font>
    <font>
      <b/>
      <sz val="12"/>
      <color theme="1"/>
      <name val="Calibri"/>
      <family val="2"/>
      <scheme val="minor"/>
    </font>
    <font>
      <sz val="11"/>
      <color rgb="FFFF0000"/>
      <name val="Calibri"/>
      <family val="2"/>
      <scheme val="minor"/>
    </font>
    <font>
      <sz val="10"/>
      <name val="Arial"/>
      <family val="2"/>
    </font>
    <font>
      <b/>
      <sz val="9"/>
      <name val="Arial"/>
      <family val="2"/>
    </font>
    <font>
      <b/>
      <sz val="11"/>
      <name val="Calibri"/>
      <family val="2"/>
      <scheme val="minor"/>
    </font>
    <font>
      <b/>
      <sz val="10"/>
      <color theme="0"/>
      <name val="Calibri"/>
      <family val="2"/>
      <scheme val="minor"/>
    </font>
    <font>
      <b/>
      <sz val="9"/>
      <color theme="0"/>
      <name val="Calibri"/>
      <family val="2"/>
      <scheme val="minor"/>
    </font>
    <font>
      <sz val="9"/>
      <color rgb="FFFF0000"/>
      <name val="Calibri"/>
      <family val="2"/>
      <scheme val="minor"/>
    </font>
    <font>
      <b/>
      <sz val="14"/>
      <color theme="1"/>
      <name val="Calibri"/>
      <family val="2"/>
      <scheme val="minor"/>
    </font>
    <font>
      <sz val="11"/>
      <color theme="0"/>
      <name val="Calibri"/>
      <family val="2"/>
      <scheme val="minor"/>
    </font>
    <font>
      <sz val="11"/>
      <name val="Calibri"/>
      <family val="2"/>
      <scheme val="minor"/>
    </font>
    <font>
      <sz val="8"/>
      <color rgb="FF212529"/>
      <name val="Arial"/>
      <family val="2"/>
    </font>
    <font>
      <sz val="9"/>
      <color theme="0"/>
      <name val="Calibri"/>
      <family val="2"/>
      <scheme val="minor"/>
    </font>
    <font>
      <sz val="11"/>
      <color rgb="FFFFC000"/>
      <name val="Calibri"/>
      <family val="2"/>
      <scheme val="minor"/>
    </font>
    <font>
      <sz val="11"/>
      <color rgb="FF00B050"/>
      <name val="Calibri"/>
      <family val="2"/>
      <scheme val="minor"/>
    </font>
    <font>
      <sz val="11"/>
      <color theme="5" tint="-0.249977111117893"/>
      <name val="Calibri"/>
      <family val="2"/>
      <scheme val="minor"/>
    </font>
    <font>
      <sz val="11"/>
      <color theme="4" tint="-0.249977111117893"/>
      <name val="Calibri"/>
      <family val="2"/>
      <scheme val="minor"/>
    </font>
    <font>
      <sz val="11"/>
      <color theme="9" tint="-0.499984740745262"/>
      <name val="Calibri"/>
      <family val="2"/>
      <scheme val="minor"/>
    </font>
    <font>
      <sz val="11"/>
      <color theme="7" tint="-0.249977111117893"/>
      <name val="Calibri"/>
      <family val="2"/>
      <scheme val="minor"/>
    </font>
    <font>
      <b/>
      <sz val="12"/>
      <color theme="0"/>
      <name val="Calibri"/>
      <family val="2"/>
      <scheme val="minor"/>
    </font>
    <font>
      <b/>
      <sz val="12"/>
      <color rgb="FF000000"/>
      <name val="Calibri"/>
      <family val="2"/>
      <scheme val="minor"/>
    </font>
    <font>
      <sz val="12"/>
      <color rgb="FF000000"/>
      <name val="Calibri"/>
      <family val="2"/>
      <scheme val="minor"/>
    </font>
    <font>
      <sz val="10"/>
      <color rgb="FFFF0000"/>
      <name val="Calibri"/>
      <family val="2"/>
      <scheme val="minor"/>
    </font>
    <font>
      <sz val="9"/>
      <color rgb="FF000000"/>
      <name val="Calibri"/>
      <family val="2"/>
      <scheme val="minor"/>
    </font>
    <font>
      <b/>
      <sz val="11"/>
      <color rgb="FFFF0000"/>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rgb="FFA9D08E"/>
        <bgColor rgb="FF000000"/>
      </patternFill>
    </fill>
    <fill>
      <patternFill patternType="solid">
        <fgColor rgb="FF375623"/>
        <bgColor rgb="FF000000"/>
      </patternFill>
    </fill>
    <fill>
      <patternFill patternType="solid">
        <fgColor rgb="FFFFFFFF"/>
        <bgColor rgb="FF000000"/>
      </patternFill>
    </fill>
    <fill>
      <patternFill patternType="solid">
        <fgColor rgb="FFFFC000"/>
        <bgColor indexed="64"/>
      </patternFill>
    </fill>
    <fill>
      <patternFill patternType="solid">
        <fgColor theme="6" tint="-0.249977111117893"/>
        <bgColor indexed="64"/>
      </patternFill>
    </fill>
    <fill>
      <patternFill patternType="solid">
        <fgColor theme="5" tint="0.59999389629810485"/>
        <bgColor indexed="64"/>
      </patternFill>
    </fill>
    <fill>
      <patternFill patternType="solid">
        <fgColor theme="9" tint="0.59999389629810485"/>
        <bgColor rgb="FF000000"/>
      </patternFill>
    </fill>
    <fill>
      <patternFill patternType="solid">
        <fgColor rgb="FF00B050"/>
        <bgColor indexed="64"/>
      </patternFill>
    </fill>
    <fill>
      <patternFill patternType="solid">
        <fgColor theme="9" tint="0.79998168889431442"/>
        <bgColor rgb="FF000000"/>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249977111117893"/>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theme="2"/>
      </left>
      <right/>
      <top/>
      <bottom style="thin">
        <color theme="2"/>
      </bottom>
      <diagonal/>
    </border>
    <border>
      <left/>
      <right/>
      <top/>
      <bottom style="thin">
        <color theme="2"/>
      </bottom>
      <diagonal/>
    </border>
    <border>
      <left/>
      <right style="thin">
        <color theme="2"/>
      </right>
      <top/>
      <bottom style="thin">
        <color theme="2"/>
      </bottom>
      <diagonal/>
    </border>
    <border>
      <left style="thin">
        <color theme="2"/>
      </left>
      <right/>
      <top/>
      <bottom/>
      <diagonal/>
    </border>
    <border>
      <left/>
      <right style="thin">
        <color theme="2"/>
      </right>
      <top/>
      <bottom/>
      <diagonal/>
    </border>
    <border>
      <left style="thin">
        <color theme="2"/>
      </left>
      <right style="thin">
        <color theme="2"/>
      </right>
      <top/>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right style="thin">
        <color auto="1"/>
      </right>
      <top style="thin">
        <color theme="2"/>
      </top>
      <bottom style="thin">
        <color theme="2"/>
      </bottom>
      <diagonal/>
    </border>
    <border>
      <left style="thin">
        <color auto="1"/>
      </left>
      <right/>
      <top style="thin">
        <color theme="2"/>
      </top>
      <bottom style="thin">
        <color theme="2"/>
      </bottom>
      <diagonal/>
    </border>
    <border>
      <left style="thin">
        <color theme="2"/>
      </left>
      <right style="thin">
        <color theme="2"/>
      </right>
      <top style="thin">
        <color theme="2"/>
      </top>
      <bottom style="thin">
        <color theme="2"/>
      </bottom>
      <diagonal/>
    </border>
    <border>
      <left/>
      <right/>
      <top style="thin">
        <color theme="2"/>
      </top>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9"/>
      </left>
      <right/>
      <top/>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diagonal/>
    </border>
    <border>
      <left style="thin">
        <color theme="9"/>
      </left>
      <right style="thin">
        <color theme="9"/>
      </right>
      <top/>
      <bottom style="thin">
        <color theme="9"/>
      </bottom>
      <diagonal/>
    </border>
    <border>
      <left/>
      <right style="thin">
        <color auto="1"/>
      </right>
      <top style="thin">
        <color auto="1"/>
      </top>
      <bottom style="thin">
        <color auto="1"/>
      </bottom>
      <diagonal/>
    </border>
    <border>
      <left style="thin">
        <color theme="9"/>
      </left>
      <right/>
      <top style="thin">
        <color theme="9"/>
      </top>
      <bottom/>
      <diagonal/>
    </border>
    <border>
      <left/>
      <right style="thin">
        <color theme="9"/>
      </right>
      <top/>
      <bottom/>
      <diagonal/>
    </border>
    <border>
      <left/>
      <right/>
      <top style="thin">
        <color theme="9"/>
      </top>
      <bottom/>
      <diagonal/>
    </border>
    <border>
      <left style="thin">
        <color auto="1"/>
      </left>
      <right/>
      <top style="thin">
        <color auto="1"/>
      </top>
      <bottom style="thin">
        <color auto="1"/>
      </bottom>
      <diagonal/>
    </border>
    <border>
      <left style="thin">
        <color auto="1"/>
      </left>
      <right style="dotted">
        <color auto="1"/>
      </right>
      <top style="dotted">
        <color auto="1"/>
      </top>
      <bottom style="dotted">
        <color auto="1"/>
      </bottom>
      <diagonal/>
    </border>
    <border>
      <left/>
      <right style="thin">
        <color theme="9"/>
      </right>
      <top style="thin">
        <color theme="9"/>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39994506668294322"/>
      </left>
      <right style="thin">
        <color theme="9" tint="-0.24994659260841701"/>
      </right>
      <top style="thin">
        <color theme="9" tint="-0.24994659260841701"/>
      </top>
      <bottom/>
      <diagonal/>
    </border>
    <border>
      <left style="thin">
        <color theme="9" tint="-0.24994659260841701"/>
      </left>
      <right style="thin">
        <color theme="9" tint="-0.24994659260841701"/>
      </right>
      <top style="thin">
        <color theme="9" tint="-0.24994659260841701"/>
      </top>
      <bottom/>
      <diagonal/>
    </border>
    <border>
      <left style="thin">
        <color theme="9" tint="0.39994506668294322"/>
      </left>
      <right style="thin">
        <color theme="9" tint="-0.24994659260841701"/>
      </right>
      <top/>
      <bottom style="thin">
        <color theme="9" tint="-0.24994659260841701"/>
      </bottom>
      <diagonal/>
    </border>
    <border>
      <left style="thin">
        <color theme="9" tint="-0.24994659260841701"/>
      </left>
      <right style="thin">
        <color theme="9" tint="-0.24994659260841701"/>
      </right>
      <top/>
      <bottom style="thin">
        <color theme="9" tint="-0.2499465926084170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theme="9" tint="-0.24994659260841701"/>
      </left>
      <right style="thin">
        <color theme="9"/>
      </right>
      <top style="thin">
        <color theme="9" tint="-0.24994659260841701"/>
      </top>
      <bottom style="thin">
        <color theme="9" tint="-0.24994659260841701"/>
      </bottom>
      <diagonal/>
    </border>
    <border>
      <left style="thin">
        <color rgb="FF92D050"/>
      </left>
      <right style="thin">
        <color rgb="FF92D050"/>
      </right>
      <top style="thin">
        <color rgb="FF92D050"/>
      </top>
      <bottom style="thin">
        <color rgb="FF92D050"/>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top style="thin">
        <color theme="9" tint="0.39994506668294322"/>
      </top>
      <bottom style="thin">
        <color theme="9" tint="0.39994506668294322"/>
      </bottom>
      <diagonal/>
    </border>
    <border>
      <left/>
      <right/>
      <top style="thin">
        <color theme="9" tint="0.39994506668294322"/>
      </top>
      <bottom style="thin">
        <color theme="9" tint="0.39994506668294322"/>
      </bottom>
      <diagonal/>
    </border>
    <border>
      <left style="thin">
        <color theme="9" tint="-0.24994659260841701"/>
      </left>
      <right style="thin">
        <color theme="9" tint="-0.24994659260841701"/>
      </right>
      <top style="thin">
        <color theme="9" tint="-0.24994659260841701"/>
      </top>
      <bottom style="thin">
        <color theme="9" tint="0.39994506668294322"/>
      </bottom>
      <diagonal/>
    </border>
    <border>
      <left style="thin">
        <color theme="9" tint="-0.24994659260841701"/>
      </left>
      <right style="thin">
        <color theme="9" tint="-0.24994659260841701"/>
      </right>
      <top style="thin">
        <color theme="9" tint="0.39994506668294322"/>
      </top>
      <bottom style="thin">
        <color theme="9" tint="-0.24994659260841701"/>
      </bottom>
      <diagonal/>
    </border>
    <border>
      <left style="thin">
        <color auto="1"/>
      </left>
      <right style="dotted">
        <color auto="1"/>
      </right>
      <top/>
      <bottom/>
      <diagonal/>
    </border>
    <border>
      <left style="thin">
        <color theme="9"/>
      </left>
      <right/>
      <top style="thin">
        <color theme="2"/>
      </top>
      <bottom/>
      <diagonal/>
    </border>
    <border>
      <left/>
      <right/>
      <top style="thin">
        <color rgb="FF92D050"/>
      </top>
      <bottom/>
      <diagonal/>
    </border>
    <border>
      <left style="thin">
        <color rgb="FF92D050"/>
      </left>
      <right style="thin">
        <color rgb="FF92D050"/>
      </right>
      <top style="thin">
        <color rgb="FF92D050"/>
      </top>
      <bottom/>
      <diagonal/>
    </border>
    <border>
      <left style="thin">
        <color rgb="FF92D050"/>
      </left>
      <right style="thin">
        <color rgb="FF92D050"/>
      </right>
      <top/>
      <bottom/>
      <diagonal/>
    </border>
    <border>
      <left style="thin">
        <color rgb="FF92D050"/>
      </left>
      <right style="thin">
        <color rgb="FF92D050"/>
      </right>
      <top/>
      <bottom style="thin">
        <color rgb="FF92D05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9" tint="-0.24994659260841701"/>
      </right>
      <top style="thin">
        <color theme="9" tint="-0.2499465926084170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dotted">
        <color auto="1"/>
      </bottom>
      <diagonal/>
    </border>
    <border>
      <left style="thin">
        <color auto="1"/>
      </left>
      <right style="medium">
        <color indexed="64"/>
      </right>
      <top style="dotted">
        <color auto="1"/>
      </top>
      <bottom style="dotted">
        <color auto="1"/>
      </bottom>
      <diagonal/>
    </border>
    <border>
      <left style="medium">
        <color indexed="64"/>
      </left>
      <right/>
      <top style="dotted">
        <color auto="1"/>
      </top>
      <bottom style="dotted">
        <color auto="1"/>
      </bottom>
      <diagonal/>
    </border>
    <border>
      <left style="medium">
        <color indexed="64"/>
      </left>
      <right style="thin">
        <color auto="1"/>
      </right>
      <top style="dotted">
        <color auto="1"/>
      </top>
      <bottom/>
      <diagonal/>
    </border>
    <border>
      <left style="medium">
        <color indexed="64"/>
      </left>
      <right/>
      <top/>
      <bottom/>
      <diagonal/>
    </border>
    <border>
      <left style="thin">
        <color auto="1"/>
      </left>
      <right style="medium">
        <color indexed="64"/>
      </right>
      <top/>
      <bottom/>
      <diagonal/>
    </border>
    <border>
      <left style="medium">
        <color indexed="64"/>
      </left>
      <right/>
      <top style="thin">
        <color auto="1"/>
      </top>
      <bottom style="medium">
        <color indexed="64"/>
      </bottom>
      <diagonal/>
    </border>
    <border>
      <left style="thin">
        <color auto="1"/>
      </left>
      <right style="dotted">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right style="thin">
        <color rgb="FF92D050"/>
      </right>
      <top style="thin">
        <color rgb="FF92D050"/>
      </top>
      <bottom/>
      <diagonal/>
    </border>
    <border>
      <left/>
      <right style="thin">
        <color rgb="FF92D050"/>
      </right>
      <top/>
      <bottom/>
      <diagonal/>
    </border>
    <border>
      <left style="thin">
        <color theme="9" tint="0.39994506668294322"/>
      </left>
      <right style="thin">
        <color theme="9" tint="0.39994506668294322"/>
      </right>
      <top style="thin">
        <color theme="9" tint="0.39994506668294322"/>
      </top>
      <bottom/>
      <diagonal/>
    </border>
    <border>
      <left style="thin">
        <color theme="9" tint="0.39994506668294322"/>
      </left>
      <right style="thin">
        <color theme="9" tint="0.39994506668294322"/>
      </right>
      <top/>
      <bottom/>
      <diagonal/>
    </border>
    <border>
      <left style="thin">
        <color theme="9" tint="0.39994506668294322"/>
      </left>
      <right style="thin">
        <color theme="9" tint="0.39994506668294322"/>
      </right>
      <top/>
      <bottom style="thin">
        <color theme="9" tint="0.39994506668294322"/>
      </bottom>
      <diagonal/>
    </border>
    <border>
      <left/>
      <right/>
      <top/>
      <bottom style="thin">
        <color theme="9"/>
      </bottom>
      <diagonal/>
    </border>
    <border>
      <left/>
      <right/>
      <top style="thin">
        <color auto="1"/>
      </top>
      <bottom style="thin">
        <color auto="1"/>
      </bottom>
      <diagonal/>
    </border>
    <border>
      <left style="thin">
        <color theme="9" tint="-0.24994659260841701"/>
      </left>
      <right style="thin">
        <color theme="9"/>
      </right>
      <top style="thin">
        <color theme="9"/>
      </top>
      <bottom/>
      <diagonal/>
    </border>
    <border>
      <left style="thin">
        <color theme="9" tint="-0.24994659260841701"/>
      </left>
      <right style="thin">
        <color theme="9"/>
      </right>
      <top/>
      <bottom/>
      <diagonal/>
    </border>
    <border>
      <left style="thin">
        <color theme="9"/>
      </left>
      <right style="thin">
        <color theme="9" tint="-0.24994659260841701"/>
      </right>
      <top style="thin">
        <color theme="9"/>
      </top>
      <bottom/>
      <diagonal/>
    </border>
    <border>
      <left style="thin">
        <color theme="9"/>
      </left>
      <right style="thin">
        <color theme="9" tint="-0.24994659260841701"/>
      </right>
      <top/>
      <bottom/>
      <diagonal/>
    </border>
    <border>
      <left style="thin">
        <color theme="9"/>
      </left>
      <right style="thin">
        <color rgb="FF92D050"/>
      </right>
      <top style="thin">
        <color rgb="FF92D050"/>
      </top>
      <bottom/>
      <diagonal/>
    </border>
    <border>
      <left style="thin">
        <color theme="9"/>
      </left>
      <right style="thin">
        <color rgb="FF92D050"/>
      </right>
      <top/>
      <bottom/>
      <diagonal/>
    </border>
    <border>
      <left style="dashDotDot">
        <color rgb="FF00B050"/>
      </left>
      <right style="dashDotDot">
        <color rgb="FF00B050"/>
      </right>
      <top style="dashDotDot">
        <color rgb="FF00B050"/>
      </top>
      <bottom style="dashDotDot">
        <color rgb="FF00B050"/>
      </bottom>
      <diagonal/>
    </border>
    <border>
      <left style="dotted">
        <color rgb="FF00B0F0"/>
      </left>
      <right style="dotted">
        <color rgb="FF00B0F0"/>
      </right>
      <top style="dotted">
        <color rgb="FF00B0F0"/>
      </top>
      <bottom style="dotted">
        <color rgb="FF00B0F0"/>
      </bottom>
      <diagonal/>
    </border>
    <border>
      <left style="medium">
        <color indexed="64"/>
      </left>
      <right style="thin">
        <color auto="1"/>
      </right>
      <top style="thin">
        <color auto="1"/>
      </top>
      <bottom style="medium">
        <color indexed="64"/>
      </bottom>
      <diagonal/>
    </border>
  </borders>
  <cellStyleXfs count="15">
    <xf numFmtId="0" fontId="0" fillId="0" borderId="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2" fontId="1" fillId="0" borderId="0" applyFont="0" applyFill="0" applyBorder="0" applyAlignment="0" applyProtection="0"/>
    <xf numFmtId="0" fontId="15" fillId="0" borderId="0"/>
    <xf numFmtId="41"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cellStyleXfs>
  <cellXfs count="500">
    <xf numFmtId="0" fontId="0" fillId="0" borderId="0" xfId="0"/>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7" borderId="0" xfId="0" applyFont="1" applyFill="1" applyAlignment="1">
      <alignment horizontal="left" vertical="center"/>
    </xf>
    <xf numFmtId="0" fontId="4" fillId="6"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wrapText="1"/>
    </xf>
    <xf numFmtId="0" fontId="0" fillId="0" borderId="1" xfId="0" applyBorder="1"/>
    <xf numFmtId="3" fontId="0" fillId="0" borderId="0" xfId="0" applyNumberFormat="1"/>
    <xf numFmtId="166" fontId="0" fillId="0" borderId="0" xfId="0" applyNumberFormat="1"/>
    <xf numFmtId="167" fontId="0" fillId="0" borderId="0" xfId="0" applyNumberFormat="1"/>
    <xf numFmtId="0" fontId="2" fillId="5" borderId="15" xfId="0" applyFont="1" applyFill="1" applyBorder="1" applyAlignment="1">
      <alignment horizontal="center" vertical="center" wrapText="1"/>
    </xf>
    <xf numFmtId="0" fontId="0" fillId="0" borderId="0" xfId="0" applyAlignment="1">
      <alignment wrapText="1"/>
    </xf>
    <xf numFmtId="165" fontId="0" fillId="0" borderId="0" xfId="5" applyFont="1" applyAlignment="1">
      <alignment wrapText="1"/>
    </xf>
    <xf numFmtId="0" fontId="7" fillId="0" borderId="0" xfId="0" applyFont="1" applyAlignment="1">
      <alignment horizontal="center" vertical="center" wrapText="1"/>
    </xf>
    <xf numFmtId="0" fontId="2" fillId="2" borderId="0" xfId="0" applyFont="1" applyFill="1" applyAlignment="1">
      <alignment horizontal="center" vertical="center" wrapText="1"/>
    </xf>
    <xf numFmtId="0" fontId="7" fillId="2" borderId="0" xfId="0" applyFont="1" applyFill="1" applyAlignment="1">
      <alignment horizontal="center" vertical="center" wrapText="1"/>
    </xf>
    <xf numFmtId="0" fontId="0" fillId="2" borderId="0" xfId="0" applyFill="1" applyAlignment="1">
      <alignment wrapText="1"/>
    </xf>
    <xf numFmtId="165" fontId="0" fillId="2" borderId="0" xfId="5" applyFont="1" applyFill="1" applyAlignment="1">
      <alignment wrapText="1"/>
    </xf>
    <xf numFmtId="0" fontId="0" fillId="2" borderId="0" xfId="0" applyFill="1" applyAlignment="1">
      <alignment horizontal="center" vertical="center" wrapText="1"/>
    </xf>
    <xf numFmtId="0" fontId="0" fillId="2" borderId="0" xfId="0" applyFill="1"/>
    <xf numFmtId="1" fontId="4" fillId="6" borderId="19" xfId="3" applyNumberFormat="1" applyFont="1" applyFill="1" applyBorder="1" applyAlignment="1">
      <alignment horizontal="center" vertical="center" wrapText="1"/>
    </xf>
    <xf numFmtId="0" fontId="0" fillId="0" borderId="23" xfId="0" applyBorder="1"/>
    <xf numFmtId="0" fontId="4" fillId="7" borderId="7"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9" borderId="19"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3" fillId="7" borderId="1" xfId="0" applyFont="1" applyFill="1" applyBorder="1" applyAlignment="1">
      <alignment horizontal="center"/>
    </xf>
    <xf numFmtId="9" fontId="4" fillId="8" borderId="19" xfId="3" applyFont="1" applyFill="1" applyBorder="1" applyAlignment="1">
      <alignment horizontal="center" vertical="center"/>
    </xf>
    <xf numFmtId="0" fontId="8" fillId="7" borderId="19" xfId="0" applyFont="1" applyFill="1" applyBorder="1" applyAlignment="1">
      <alignment horizontal="center" vertical="center" wrapText="1"/>
    </xf>
    <xf numFmtId="0" fontId="8" fillId="6" borderId="19" xfId="0" applyFont="1" applyFill="1" applyBorder="1" applyAlignment="1">
      <alignment horizontal="center" vertical="center" wrapText="1"/>
    </xf>
    <xf numFmtId="9" fontId="4" fillId="7" borderId="19" xfId="3" applyFont="1" applyFill="1" applyBorder="1" applyAlignment="1">
      <alignment horizontal="center" vertical="center" wrapText="1"/>
    </xf>
    <xf numFmtId="0" fontId="4" fillId="7" borderId="30" xfId="0" applyFont="1" applyFill="1" applyBorder="1" applyAlignment="1">
      <alignment vertical="center" wrapText="1"/>
    </xf>
    <xf numFmtId="0" fontId="4" fillId="8" borderId="19" xfId="0" applyFont="1" applyFill="1" applyBorder="1" applyAlignment="1">
      <alignment vertical="center" wrapText="1"/>
    </xf>
    <xf numFmtId="0" fontId="4" fillId="6" borderId="30" xfId="0" applyFont="1" applyFill="1" applyBorder="1" applyAlignment="1">
      <alignment vertical="center" wrapText="1"/>
    </xf>
    <xf numFmtId="9" fontId="4" fillId="8" borderId="19" xfId="3" applyFont="1" applyFill="1" applyBorder="1" applyAlignment="1">
      <alignment horizontal="center" vertical="center" wrapText="1"/>
    </xf>
    <xf numFmtId="9" fontId="6" fillId="6" borderId="19" xfId="0" applyNumberFormat="1" applyFont="1" applyFill="1" applyBorder="1" applyAlignment="1">
      <alignment horizontal="center" vertical="center" wrapText="1"/>
    </xf>
    <xf numFmtId="9" fontId="4" fillId="6" borderId="19" xfId="3" applyFont="1" applyFill="1" applyBorder="1" applyAlignment="1">
      <alignment horizontal="center" vertical="center" wrapText="1"/>
    </xf>
    <xf numFmtId="0" fontId="4" fillId="8" borderId="19" xfId="0" applyFont="1" applyFill="1" applyBorder="1" applyAlignment="1">
      <alignment horizontal="center" vertical="center" wrapText="1"/>
    </xf>
    <xf numFmtId="0" fontId="6" fillId="7" borderId="19" xfId="0" applyFont="1" applyFill="1" applyBorder="1" applyAlignment="1">
      <alignment horizontal="left" vertical="center" wrapText="1"/>
    </xf>
    <xf numFmtId="166" fontId="4" fillId="7" borderId="19" xfId="3" applyNumberFormat="1" applyFont="1" applyFill="1" applyBorder="1" applyAlignment="1">
      <alignment horizontal="center" vertical="center" wrapText="1"/>
    </xf>
    <xf numFmtId="1" fontId="4" fillId="7" borderId="19" xfId="3" applyNumberFormat="1" applyFont="1" applyFill="1" applyBorder="1" applyAlignment="1">
      <alignment horizontal="center" vertical="center" wrapText="1"/>
    </xf>
    <xf numFmtId="166" fontId="4" fillId="7" borderId="19" xfId="0" applyNumberFormat="1" applyFont="1" applyFill="1" applyBorder="1" applyAlignment="1">
      <alignment horizontal="center" vertical="center" wrapText="1"/>
    </xf>
    <xf numFmtId="9" fontId="4" fillId="7" borderId="30" xfId="0" applyNumberFormat="1" applyFont="1" applyFill="1" applyBorder="1" applyAlignment="1">
      <alignment horizontal="center" vertical="center" wrapText="1"/>
    </xf>
    <xf numFmtId="9" fontId="4" fillId="7" borderId="19" xfId="0" applyNumberFormat="1" applyFont="1" applyFill="1" applyBorder="1" applyAlignment="1">
      <alignment horizontal="center" vertical="center" wrapText="1"/>
    </xf>
    <xf numFmtId="0" fontId="2" fillId="4" borderId="9" xfId="0" applyFont="1" applyFill="1" applyBorder="1" applyAlignment="1">
      <alignment horizontal="center" vertical="center" wrapText="1"/>
    </xf>
    <xf numFmtId="0" fontId="16" fillId="0" borderId="1" xfId="0" applyFont="1" applyBorder="1" applyAlignment="1">
      <alignment vertical="center"/>
    </xf>
    <xf numFmtId="0" fontId="16" fillId="0" borderId="37" xfId="0" applyFont="1" applyBorder="1" applyAlignment="1">
      <alignment vertical="center"/>
    </xf>
    <xf numFmtId="0" fontId="16" fillId="0" borderId="38" xfId="0" applyFont="1" applyBorder="1" applyAlignment="1">
      <alignment horizontal="center" vertical="center"/>
    </xf>
    <xf numFmtId="14" fontId="16" fillId="0" borderId="23" xfId="0" applyNumberFormat="1" applyFont="1" applyBorder="1" applyAlignment="1">
      <alignment horizontal="center" vertical="center"/>
    </xf>
    <xf numFmtId="0" fontId="18" fillId="4" borderId="9" xfId="0" applyFont="1" applyFill="1" applyBorder="1" applyAlignment="1">
      <alignment horizontal="center" vertical="center" wrapText="1"/>
    </xf>
    <xf numFmtId="0" fontId="19" fillId="4" borderId="9" xfId="0" applyFont="1" applyFill="1" applyBorder="1" applyAlignment="1">
      <alignment horizontal="center" vertical="center" wrapText="1"/>
    </xf>
    <xf numFmtId="9" fontId="4" fillId="7" borderId="19" xfId="3" applyFont="1" applyFill="1" applyBorder="1" applyAlignment="1">
      <alignment vertical="center" wrapText="1"/>
    </xf>
    <xf numFmtId="0" fontId="4" fillId="8" borderId="19"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3" fillId="10" borderId="35" xfId="0" applyFont="1" applyFill="1" applyBorder="1" applyAlignment="1">
      <alignment horizontal="center" vertical="center" wrapText="1"/>
    </xf>
    <xf numFmtId="0" fontId="7" fillId="8" borderId="19" xfId="0" applyFont="1" applyFill="1" applyBorder="1" applyAlignment="1">
      <alignment vertical="center" wrapText="1"/>
    </xf>
    <xf numFmtId="0" fontId="8" fillId="8" borderId="19" xfId="0" applyFont="1" applyFill="1" applyBorder="1" applyAlignment="1">
      <alignment horizontal="center" vertical="center" wrapText="1"/>
    </xf>
    <xf numFmtId="9" fontId="8" fillId="8" borderId="19" xfId="0" applyNumberFormat="1" applyFont="1" applyFill="1" applyBorder="1" applyAlignment="1">
      <alignment horizontal="center" vertical="center" wrapText="1"/>
    </xf>
    <xf numFmtId="9" fontId="4" fillId="9" borderId="30" xfId="3" applyFont="1" applyFill="1" applyBorder="1" applyAlignment="1">
      <alignment horizontal="center" vertical="center" wrapText="1"/>
    </xf>
    <xf numFmtId="0" fontId="4" fillId="9" borderId="30" xfId="0" applyFont="1" applyFill="1" applyBorder="1" applyAlignment="1">
      <alignment horizontal="center" vertical="center" wrapText="1"/>
    </xf>
    <xf numFmtId="9" fontId="4" fillId="9" borderId="40" xfId="3" applyFont="1" applyFill="1" applyBorder="1" applyAlignment="1">
      <alignment horizontal="center" vertical="center" wrapText="1"/>
    </xf>
    <xf numFmtId="0" fontId="4" fillId="7" borderId="41" xfId="0" applyFont="1" applyFill="1" applyBorder="1" applyAlignment="1">
      <alignment horizontal="center" vertical="center" wrapText="1"/>
    </xf>
    <xf numFmtId="0" fontId="4" fillId="9" borderId="41" xfId="0" applyFont="1" applyFill="1" applyBorder="1" applyAlignment="1">
      <alignment horizontal="center" vertical="center" wrapText="1"/>
    </xf>
    <xf numFmtId="0" fontId="4" fillId="6" borderId="41"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7" fillId="0" borderId="0" xfId="0" applyFont="1"/>
    <xf numFmtId="0" fontId="18" fillId="0" borderId="0" xfId="0" applyFont="1" applyAlignment="1">
      <alignment horizontal="center" vertical="center" wrapText="1"/>
    </xf>
    <xf numFmtId="10" fontId="4" fillId="6" borderId="41" xfId="0" applyNumberFormat="1" applyFont="1" applyFill="1" applyBorder="1" applyAlignment="1">
      <alignment horizontal="center" vertical="center" wrapText="1"/>
    </xf>
    <xf numFmtId="1" fontId="4" fillId="7" borderId="41" xfId="3" applyNumberFormat="1" applyFont="1" applyFill="1" applyBorder="1" applyAlignment="1">
      <alignment horizontal="center" vertical="center" wrapText="1"/>
    </xf>
    <xf numFmtId="0" fontId="6" fillId="6" borderId="41" xfId="0" applyFont="1" applyFill="1" applyBorder="1" applyAlignment="1">
      <alignment horizontal="center" vertical="center" wrapText="1"/>
    </xf>
    <xf numFmtId="0" fontId="4" fillId="9" borderId="41" xfId="0" applyFont="1" applyFill="1" applyBorder="1" applyAlignment="1">
      <alignment horizontal="left" vertical="center"/>
    </xf>
    <xf numFmtId="9" fontId="4" fillId="7" borderId="30" xfId="3" applyFont="1" applyFill="1" applyBorder="1" applyAlignment="1">
      <alignment horizontal="center" vertical="center" wrapText="1"/>
    </xf>
    <xf numFmtId="0" fontId="4" fillId="15" borderId="19" xfId="0" applyFont="1" applyFill="1" applyBorder="1" applyAlignment="1">
      <alignment horizontal="center" vertical="center" wrapText="1"/>
    </xf>
    <xf numFmtId="10" fontId="4" fillId="7" borderId="19" xfId="3" applyNumberFormat="1" applyFont="1" applyFill="1" applyBorder="1" applyAlignment="1">
      <alignment horizontal="center" vertical="center" wrapText="1"/>
    </xf>
    <xf numFmtId="9" fontId="4" fillId="6" borderId="19" xfId="0" applyNumberFormat="1" applyFont="1" applyFill="1" applyBorder="1" applyAlignment="1">
      <alignment horizontal="center" vertical="center" wrapText="1"/>
    </xf>
    <xf numFmtId="0" fontId="4" fillId="7" borderId="19" xfId="3" applyNumberFormat="1" applyFont="1" applyFill="1" applyBorder="1" applyAlignment="1">
      <alignment horizontal="center" vertical="center" wrapText="1"/>
    </xf>
    <xf numFmtId="1" fontId="6" fillId="6" borderId="19" xfId="0" applyNumberFormat="1" applyFont="1" applyFill="1" applyBorder="1" applyAlignment="1">
      <alignment horizontal="center" vertical="center" wrapText="1"/>
    </xf>
    <xf numFmtId="0" fontId="7" fillId="7" borderId="30" xfId="0" applyFont="1" applyFill="1" applyBorder="1" applyAlignment="1">
      <alignment vertical="center" wrapText="1"/>
    </xf>
    <xf numFmtId="10" fontId="4" fillId="6" borderId="19" xfId="3" applyNumberFormat="1" applyFont="1" applyFill="1" applyBorder="1" applyAlignment="1">
      <alignment horizontal="center" vertical="center" wrapText="1"/>
    </xf>
    <xf numFmtId="9" fontId="7" fillId="7" borderId="19" xfId="3" applyFont="1" applyFill="1" applyBorder="1" applyAlignment="1">
      <alignment horizontal="center" vertical="center" wrapText="1"/>
    </xf>
    <xf numFmtId="0" fontId="6" fillId="6" borderId="19" xfId="0" applyFont="1" applyFill="1" applyBorder="1" applyAlignment="1">
      <alignment horizontal="left" vertical="center" wrapText="1"/>
    </xf>
    <xf numFmtId="0" fontId="7" fillId="7" borderId="41" xfId="0" applyFont="1" applyFill="1" applyBorder="1" applyAlignment="1">
      <alignment horizontal="center" vertical="center" wrapText="1"/>
    </xf>
    <xf numFmtId="9" fontId="7" fillId="7" borderId="41" xfId="3" applyFont="1" applyFill="1" applyBorder="1" applyAlignment="1">
      <alignment horizontal="center" vertical="center" wrapText="1"/>
    </xf>
    <xf numFmtId="0" fontId="7" fillId="9" borderId="41"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6" borderId="41" xfId="0" applyFont="1" applyFill="1" applyBorder="1" applyAlignment="1">
      <alignment horizontal="center" vertical="center" wrapText="1"/>
    </xf>
    <xf numFmtId="9" fontId="6" fillId="7" borderId="19" xfId="3" applyFont="1" applyFill="1" applyBorder="1" applyAlignment="1">
      <alignment horizontal="center" vertical="center" wrapText="1"/>
    </xf>
    <xf numFmtId="10" fontId="11" fillId="13" borderId="28" xfId="3" applyNumberFormat="1" applyFont="1" applyFill="1" applyBorder="1" applyAlignment="1">
      <alignment horizontal="center" vertical="center"/>
    </xf>
    <xf numFmtId="10" fontId="11" fillId="13" borderId="47" xfId="3" applyNumberFormat="1" applyFont="1" applyFill="1" applyBorder="1" applyAlignment="1">
      <alignment horizontal="center" vertical="center"/>
    </xf>
    <xf numFmtId="10" fontId="13" fillId="2" borderId="36" xfId="0" applyNumberFormat="1" applyFont="1" applyFill="1" applyBorder="1" applyAlignment="1">
      <alignment horizontal="center" vertical="center"/>
    </xf>
    <xf numFmtId="9" fontId="4" fillId="8" borderId="19" xfId="0" applyNumberFormat="1" applyFont="1" applyFill="1" applyBorder="1" applyAlignment="1">
      <alignment horizontal="center" vertical="center" wrapText="1"/>
    </xf>
    <xf numFmtId="0" fontId="6" fillId="8" borderId="19" xfId="0" applyFont="1" applyFill="1" applyBorder="1" applyAlignment="1">
      <alignment horizontal="center" vertical="center" wrapText="1"/>
    </xf>
    <xf numFmtId="9" fontId="6" fillId="8" borderId="19" xfId="0" applyNumberFormat="1" applyFont="1" applyFill="1" applyBorder="1" applyAlignment="1">
      <alignment horizontal="center" vertical="center" wrapText="1"/>
    </xf>
    <xf numFmtId="10" fontId="4" fillId="8" borderId="19" xfId="0" applyNumberFormat="1" applyFont="1" applyFill="1" applyBorder="1" applyAlignment="1">
      <alignment vertical="center" wrapText="1"/>
    </xf>
    <xf numFmtId="166" fontId="4" fillId="8" borderId="19" xfId="3" applyNumberFormat="1" applyFont="1" applyFill="1" applyBorder="1" applyAlignment="1">
      <alignment horizontal="center" vertical="center" wrapText="1"/>
    </xf>
    <xf numFmtId="9" fontId="4" fillId="8" borderId="19" xfId="3" applyFont="1" applyFill="1" applyBorder="1" applyAlignment="1">
      <alignment horizontal="left" vertical="center" wrapText="1"/>
    </xf>
    <xf numFmtId="9" fontId="20" fillId="9" borderId="30" xfId="3" applyFont="1" applyFill="1" applyBorder="1" applyAlignment="1">
      <alignment horizontal="center" vertical="center" wrapText="1"/>
    </xf>
    <xf numFmtId="9" fontId="20" fillId="9" borderId="40" xfId="3" applyFont="1" applyFill="1" applyBorder="1" applyAlignment="1">
      <alignment horizontal="center" vertical="center" wrapText="1"/>
    </xf>
    <xf numFmtId="0" fontId="14" fillId="0" borderId="0" xfId="0" applyFont="1"/>
    <xf numFmtId="0" fontId="7" fillId="6" borderId="52" xfId="0" applyFont="1" applyFill="1" applyBorder="1" applyAlignment="1">
      <alignment vertical="center" wrapText="1"/>
    </xf>
    <xf numFmtId="0" fontId="6" fillId="7" borderId="19" xfId="0" applyFont="1" applyFill="1" applyBorder="1" applyAlignment="1">
      <alignment horizontal="center" vertical="center" wrapText="1"/>
    </xf>
    <xf numFmtId="0" fontId="21" fillId="16" borderId="53" xfId="0" applyFont="1" applyFill="1" applyBorder="1" applyAlignment="1">
      <alignment horizontal="center" wrapText="1"/>
    </xf>
    <xf numFmtId="166" fontId="21" fillId="2" borderId="54" xfId="0" applyNumberFormat="1" applyFont="1" applyFill="1" applyBorder="1" applyAlignment="1">
      <alignment horizontal="center" vertical="center" wrapText="1"/>
    </xf>
    <xf numFmtId="10" fontId="6" fillId="6" borderId="19" xfId="0" applyNumberFormat="1" applyFont="1" applyFill="1" applyBorder="1" applyAlignment="1">
      <alignment horizontal="center" vertical="center" wrapText="1"/>
    </xf>
    <xf numFmtId="10" fontId="6" fillId="6" borderId="19" xfId="3" applyNumberFormat="1" applyFont="1" applyFill="1" applyBorder="1" applyAlignment="1">
      <alignment horizontal="center" vertical="center" wrapText="1"/>
    </xf>
    <xf numFmtId="2" fontId="6" fillId="7" borderId="19" xfId="3" applyNumberFormat="1" applyFont="1" applyFill="1" applyBorder="1" applyAlignment="1">
      <alignment horizontal="center" vertical="center" wrapText="1"/>
    </xf>
    <xf numFmtId="0" fontId="8" fillId="6" borderId="30" xfId="0" applyFont="1" applyFill="1" applyBorder="1" applyAlignment="1">
      <alignment horizontal="center" vertical="center" wrapText="1"/>
    </xf>
    <xf numFmtId="9" fontId="8" fillId="6" borderId="30" xfId="0" applyNumberFormat="1" applyFont="1" applyFill="1" applyBorder="1" applyAlignment="1">
      <alignment horizontal="center" vertical="center" wrapText="1"/>
    </xf>
    <xf numFmtId="0" fontId="8" fillId="7" borderId="30" xfId="0" applyFont="1" applyFill="1" applyBorder="1" applyAlignment="1">
      <alignment horizontal="center" vertical="center" wrapText="1"/>
    </xf>
    <xf numFmtId="0" fontId="8" fillId="7" borderId="30" xfId="0" applyFont="1" applyFill="1" applyBorder="1" applyAlignment="1">
      <alignment vertical="center" wrapText="1"/>
    </xf>
    <xf numFmtId="9" fontId="8" fillId="7" borderId="30" xfId="0" applyNumberFormat="1" applyFont="1" applyFill="1" applyBorder="1" applyAlignment="1">
      <alignment horizontal="center" vertical="center" wrapText="1"/>
    </xf>
    <xf numFmtId="9" fontId="6" fillId="6" borderId="30" xfId="0" applyNumberFormat="1" applyFont="1" applyFill="1" applyBorder="1" applyAlignment="1">
      <alignment horizontal="center" vertical="center" wrapText="1"/>
    </xf>
    <xf numFmtId="9" fontId="6" fillId="6" borderId="30" xfId="3" applyFont="1" applyFill="1" applyBorder="1" applyAlignment="1">
      <alignment horizontal="center" vertical="center" wrapText="1"/>
    </xf>
    <xf numFmtId="0" fontId="22" fillId="2" borderId="0" xfId="0" applyFont="1" applyFill="1"/>
    <xf numFmtId="0" fontId="0" fillId="18" borderId="1" xfId="0" applyFill="1" applyBorder="1" applyAlignment="1">
      <alignment wrapText="1"/>
    </xf>
    <xf numFmtId="0" fontId="9" fillId="12" borderId="60" xfId="0" applyFont="1" applyFill="1" applyBorder="1" applyAlignment="1">
      <alignment horizontal="center" vertical="center" wrapText="1"/>
    </xf>
    <xf numFmtId="0" fontId="10" fillId="17" borderId="61" xfId="0" applyFont="1" applyFill="1" applyBorder="1" applyAlignment="1">
      <alignment horizontal="center" vertical="center"/>
    </xf>
    <xf numFmtId="10" fontId="11" fillId="13" borderId="62" xfId="3" applyNumberFormat="1" applyFont="1" applyFill="1" applyBorder="1" applyAlignment="1">
      <alignment horizontal="center" vertical="center"/>
    </xf>
    <xf numFmtId="0" fontId="10" fillId="17" borderId="63" xfId="0" applyFont="1" applyFill="1" applyBorder="1" applyAlignment="1">
      <alignment horizontal="center" vertical="center"/>
    </xf>
    <xf numFmtId="0" fontId="10" fillId="17" borderId="64" xfId="0" applyFont="1" applyFill="1" applyBorder="1" applyAlignment="1">
      <alignment horizontal="center" vertical="center"/>
    </xf>
    <xf numFmtId="0" fontId="10" fillId="17" borderId="65" xfId="0" applyFont="1" applyFill="1" applyBorder="1" applyAlignment="1">
      <alignment horizontal="center" vertical="center"/>
    </xf>
    <xf numFmtId="10" fontId="11" fillId="13" borderId="66" xfId="3" applyNumberFormat="1" applyFont="1" applyFill="1" applyBorder="1" applyAlignment="1">
      <alignment horizontal="center" vertical="center"/>
    </xf>
    <xf numFmtId="0" fontId="12" fillId="12" borderId="67" xfId="0" applyFont="1" applyFill="1" applyBorder="1"/>
    <xf numFmtId="10" fontId="12" fillId="12" borderId="68" xfId="0" applyNumberFormat="1" applyFont="1" applyFill="1" applyBorder="1" applyAlignment="1">
      <alignment horizontal="center"/>
    </xf>
    <xf numFmtId="10" fontId="12" fillId="12" borderId="69" xfId="0" applyNumberFormat="1" applyFont="1" applyFill="1" applyBorder="1" applyAlignment="1">
      <alignment horizontal="center"/>
    </xf>
    <xf numFmtId="166" fontId="7" fillId="7" borderId="19" xfId="3" applyNumberFormat="1" applyFont="1" applyFill="1" applyBorder="1" applyAlignment="1">
      <alignment horizontal="center" vertical="center" wrapText="1"/>
    </xf>
    <xf numFmtId="0" fontId="8" fillId="6" borderId="41" xfId="0" applyFont="1" applyFill="1" applyBorder="1" applyAlignment="1">
      <alignment horizontal="justify" vertical="top" wrapText="1"/>
    </xf>
    <xf numFmtId="9" fontId="7" fillId="6" borderId="41" xfId="0" applyNumberFormat="1" applyFont="1" applyFill="1" applyBorder="1" applyAlignment="1">
      <alignment horizontal="center" vertical="center" wrapText="1"/>
    </xf>
    <xf numFmtId="0" fontId="23" fillId="2" borderId="0" xfId="0" applyFont="1" applyFill="1"/>
    <xf numFmtId="0" fontId="0" fillId="2" borderId="0" xfId="0" applyFill="1" applyAlignment="1">
      <alignment horizontal="left" vertical="center" wrapText="1"/>
    </xf>
    <xf numFmtId="0" fontId="24" fillId="0" borderId="0" xfId="0" applyFont="1"/>
    <xf numFmtId="10" fontId="14" fillId="2" borderId="0" xfId="3" applyNumberFormat="1" applyFont="1" applyFill="1" applyBorder="1"/>
    <xf numFmtId="10" fontId="14" fillId="2" borderId="0" xfId="3" applyNumberFormat="1" applyFont="1" applyFill="1"/>
    <xf numFmtId="0" fontId="14" fillId="2" borderId="0" xfId="0" applyFont="1" applyFill="1"/>
    <xf numFmtId="0" fontId="14" fillId="2" borderId="0" xfId="0" applyFont="1" applyFill="1" applyAlignment="1">
      <alignment wrapText="1"/>
    </xf>
    <xf numFmtId="0" fontId="20" fillId="0" borderId="0" xfId="0" applyFont="1" applyAlignment="1">
      <alignment horizontal="left" vertical="center"/>
    </xf>
    <xf numFmtId="0" fontId="14" fillId="0" borderId="0" xfId="0" applyFont="1" applyAlignment="1">
      <alignment wrapText="1"/>
    </xf>
    <xf numFmtId="0" fontId="4" fillId="6" borderId="20" xfId="0" applyFont="1" applyFill="1" applyBorder="1" applyAlignment="1">
      <alignment horizontal="center" vertical="center" wrapText="1"/>
    </xf>
    <xf numFmtId="0" fontId="4" fillId="6" borderId="21" xfId="0" applyFont="1" applyFill="1" applyBorder="1" applyAlignment="1">
      <alignment horizontal="center" vertical="center" wrapText="1"/>
    </xf>
    <xf numFmtId="1" fontId="4" fillId="6" borderId="20" xfId="0" applyNumberFormat="1" applyFont="1" applyFill="1" applyBorder="1" applyAlignment="1">
      <alignment horizontal="center" vertical="center" wrapText="1"/>
    </xf>
    <xf numFmtId="9" fontId="4" fillId="7" borderId="45" xfId="3"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6" borderId="19" xfId="3" applyNumberFormat="1" applyFont="1" applyFill="1" applyBorder="1" applyAlignment="1">
      <alignment horizontal="center" vertical="center" wrapText="1"/>
    </xf>
    <xf numFmtId="0" fontId="4" fillId="6" borderId="19" xfId="0" applyFont="1" applyFill="1" applyBorder="1" applyAlignment="1">
      <alignment vertical="center" wrapText="1"/>
    </xf>
    <xf numFmtId="9" fontId="4" fillId="7" borderId="19" xfId="14" applyNumberFormat="1"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7" borderId="42" xfId="0" applyFont="1" applyFill="1" applyBorder="1" applyAlignment="1">
      <alignment horizontal="center" vertical="center" wrapText="1"/>
    </xf>
    <xf numFmtId="9" fontId="6" fillId="7" borderId="19" xfId="0" applyNumberFormat="1" applyFont="1" applyFill="1" applyBorder="1" applyAlignment="1">
      <alignment horizontal="center" vertical="center" wrapText="1"/>
    </xf>
    <xf numFmtId="1" fontId="6" fillId="7" borderId="19" xfId="0" applyNumberFormat="1" applyFont="1" applyFill="1" applyBorder="1" applyAlignment="1">
      <alignment horizontal="center" vertical="center" wrapText="1"/>
    </xf>
    <xf numFmtId="10" fontId="6" fillId="7" borderId="19" xfId="0" applyNumberFormat="1" applyFont="1" applyFill="1" applyBorder="1" applyAlignment="1">
      <alignment horizontal="center" vertical="center" wrapText="1"/>
    </xf>
    <xf numFmtId="9" fontId="8" fillId="6" borderId="19" xfId="0" applyNumberFormat="1" applyFont="1" applyFill="1" applyBorder="1" applyAlignment="1">
      <alignment horizontal="center" vertical="center" wrapText="1"/>
    </xf>
    <xf numFmtId="0" fontId="6" fillId="6" borderId="19" xfId="3" applyNumberFormat="1" applyFont="1" applyFill="1" applyBorder="1" applyAlignment="1">
      <alignment horizontal="center" vertical="center" wrapText="1"/>
    </xf>
    <xf numFmtId="0" fontId="4" fillId="6" borderId="20" xfId="0" applyFont="1" applyFill="1" applyBorder="1" applyAlignment="1">
      <alignment vertical="center" wrapText="1"/>
    </xf>
    <xf numFmtId="0" fontId="4" fillId="6" borderId="21" xfId="0" applyFont="1" applyFill="1" applyBorder="1" applyAlignment="1">
      <alignment vertical="center" wrapText="1"/>
    </xf>
    <xf numFmtId="0" fontId="4" fillId="7" borderId="21" xfId="0" applyFont="1" applyFill="1" applyBorder="1" applyAlignment="1">
      <alignment vertical="center" wrapText="1"/>
    </xf>
    <xf numFmtId="10" fontId="4" fillId="7" borderId="19" xfId="0" applyNumberFormat="1" applyFont="1" applyFill="1" applyBorder="1" applyAlignment="1">
      <alignment horizontal="center" vertical="center" wrapText="1"/>
    </xf>
    <xf numFmtId="0" fontId="0" fillId="0" borderId="0" xfId="0" applyAlignment="1">
      <alignment horizontal="center"/>
    </xf>
    <xf numFmtId="9" fontId="4" fillId="7" borderId="21" xfId="3" applyFont="1" applyFill="1" applyBorder="1" applyAlignment="1">
      <alignment horizontal="center" vertical="center" wrapText="1"/>
    </xf>
    <xf numFmtId="9" fontId="4" fillId="6" borderId="21" xfId="0" applyNumberFormat="1" applyFont="1" applyFill="1" applyBorder="1" applyAlignment="1">
      <alignment horizontal="center" vertical="center" wrapText="1"/>
    </xf>
    <xf numFmtId="0" fontId="6" fillId="7" borderId="19" xfId="3" applyNumberFormat="1" applyFont="1" applyFill="1" applyBorder="1" applyAlignment="1">
      <alignment horizontal="center" vertical="center" wrapText="1"/>
    </xf>
    <xf numFmtId="9" fontId="4" fillId="6" borderId="30" xfId="3" applyFont="1" applyFill="1" applyBorder="1" applyAlignment="1">
      <alignment horizontal="center" vertical="center" wrapText="1"/>
    </xf>
    <xf numFmtId="0" fontId="4" fillId="7" borderId="45" xfId="0" applyFont="1" applyFill="1" applyBorder="1" applyAlignment="1">
      <alignment vertical="center" wrapText="1"/>
    </xf>
    <xf numFmtId="9" fontId="4" fillId="7" borderId="45" xfId="3" applyFont="1" applyFill="1" applyBorder="1" applyAlignment="1">
      <alignment vertical="center" wrapText="1"/>
    </xf>
    <xf numFmtId="0" fontId="4" fillId="6" borderId="46" xfId="0" applyFont="1" applyFill="1" applyBorder="1" applyAlignment="1">
      <alignment vertical="center" wrapText="1"/>
    </xf>
    <xf numFmtId="9" fontId="4" fillId="6" borderId="46" xfId="3" applyFont="1" applyFill="1" applyBorder="1" applyAlignment="1">
      <alignment vertical="center" wrapText="1"/>
    </xf>
    <xf numFmtId="0" fontId="4" fillId="8" borderId="30" xfId="0" applyFont="1" applyFill="1" applyBorder="1" applyAlignment="1">
      <alignment vertical="center" wrapText="1"/>
    </xf>
    <xf numFmtId="9" fontId="4" fillId="8" borderId="30" xfId="3" applyFont="1" applyFill="1" applyBorder="1" applyAlignment="1">
      <alignment horizontal="center" vertical="center" wrapText="1"/>
    </xf>
    <xf numFmtId="0" fontId="4" fillId="8" borderId="30" xfId="0" applyFont="1" applyFill="1" applyBorder="1" applyAlignment="1">
      <alignment horizontal="center" vertical="center" wrapText="1"/>
    </xf>
    <xf numFmtId="0" fontId="4" fillId="8" borderId="30" xfId="0" applyFont="1" applyFill="1" applyBorder="1" applyAlignment="1">
      <alignment horizontal="left" vertical="center" wrapText="1"/>
    </xf>
    <xf numFmtId="9" fontId="4" fillId="8" borderId="30" xfId="0" applyNumberFormat="1" applyFont="1" applyFill="1" applyBorder="1" applyAlignment="1">
      <alignment horizontal="center" vertical="center" wrapText="1"/>
    </xf>
    <xf numFmtId="9" fontId="4" fillId="6" borderId="46" xfId="3" applyFont="1" applyFill="1" applyBorder="1" applyAlignment="1">
      <alignment horizontal="center" vertical="center" wrapText="1"/>
    </xf>
    <xf numFmtId="168" fontId="4" fillId="7" borderId="30" xfId="3" applyNumberFormat="1" applyFont="1" applyFill="1" applyBorder="1" applyAlignment="1">
      <alignment vertical="center" wrapText="1"/>
    </xf>
    <xf numFmtId="10" fontId="4" fillId="8" borderId="30" xfId="3" applyNumberFormat="1" applyFont="1" applyFill="1" applyBorder="1" applyAlignment="1">
      <alignment horizontal="center" vertical="center" wrapText="1"/>
    </xf>
    <xf numFmtId="168" fontId="4" fillId="8" borderId="55" xfId="3" applyNumberFormat="1" applyFont="1" applyFill="1" applyBorder="1" applyAlignment="1">
      <alignment vertical="center" wrapText="1"/>
    </xf>
    <xf numFmtId="166" fontId="4" fillId="7" borderId="30" xfId="3" applyNumberFormat="1" applyFont="1" applyFill="1" applyBorder="1" applyAlignment="1">
      <alignment horizontal="center" vertical="center" wrapText="1"/>
    </xf>
    <xf numFmtId="166" fontId="4" fillId="6" borderId="30" xfId="3" applyNumberFormat="1" applyFont="1" applyFill="1" applyBorder="1" applyAlignment="1">
      <alignment horizontal="center" vertical="center" wrapText="1"/>
    </xf>
    <xf numFmtId="168" fontId="4" fillId="6" borderId="30" xfId="3" applyNumberFormat="1" applyFont="1" applyFill="1" applyBorder="1" applyAlignment="1">
      <alignment vertical="center" wrapText="1"/>
    </xf>
    <xf numFmtId="41" fontId="4" fillId="8" borderId="30" xfId="1" applyFont="1" applyFill="1" applyBorder="1" applyAlignment="1">
      <alignment vertical="center" wrapText="1"/>
    </xf>
    <xf numFmtId="41" fontId="4" fillId="8" borderId="30" xfId="1" applyFont="1" applyFill="1" applyBorder="1" applyAlignment="1">
      <alignment horizontal="center" vertical="center" wrapText="1"/>
    </xf>
    <xf numFmtId="9" fontId="7" fillId="8" borderId="30" xfId="3" applyFont="1" applyFill="1" applyBorder="1" applyAlignment="1">
      <alignment horizontal="center" vertical="center" wrapText="1"/>
    </xf>
    <xf numFmtId="2" fontId="7" fillId="8" borderId="30" xfId="0" applyNumberFormat="1" applyFont="1" applyFill="1" applyBorder="1" applyAlignment="1">
      <alignment horizontal="center" vertical="center" wrapText="1"/>
    </xf>
    <xf numFmtId="9" fontId="7" fillId="6" borderId="30" xfId="0" applyNumberFormat="1" applyFont="1" applyFill="1" applyBorder="1" applyAlignment="1">
      <alignment vertical="center" wrapText="1"/>
    </xf>
    <xf numFmtId="9" fontId="4" fillId="6" borderId="30" xfId="0" applyNumberFormat="1" applyFont="1" applyFill="1" applyBorder="1" applyAlignment="1">
      <alignment vertical="center" wrapText="1"/>
    </xf>
    <xf numFmtId="9" fontId="8" fillId="8" borderId="30" xfId="3" applyFont="1" applyFill="1" applyBorder="1" applyAlignment="1">
      <alignment horizontal="center" vertical="center" wrapText="1"/>
    </xf>
    <xf numFmtId="10" fontId="8" fillId="8" borderId="30" xfId="0" applyNumberFormat="1" applyFont="1" applyFill="1" applyBorder="1" applyAlignment="1">
      <alignment horizontal="center" vertical="center" wrapText="1"/>
    </xf>
    <xf numFmtId="0" fontId="8" fillId="8" borderId="30" xfId="0" applyFont="1" applyFill="1" applyBorder="1" applyAlignment="1">
      <alignment vertical="center" wrapText="1"/>
    </xf>
    <xf numFmtId="0" fontId="16" fillId="0" borderId="70" xfId="0" applyFont="1" applyBorder="1" applyAlignment="1">
      <alignment vertical="center"/>
    </xf>
    <xf numFmtId="0" fontId="16" fillId="0" borderId="39" xfId="0" applyFont="1" applyBorder="1" applyAlignment="1">
      <alignment horizontal="center" vertical="center"/>
    </xf>
    <xf numFmtId="0" fontId="2" fillId="4" borderId="42" xfId="0" applyFont="1" applyFill="1" applyBorder="1" applyAlignment="1">
      <alignment horizontal="center" vertical="center" wrapText="1"/>
    </xf>
    <xf numFmtId="0" fontId="4" fillId="0" borderId="42" xfId="0" applyFont="1" applyBorder="1" applyAlignment="1">
      <alignment horizontal="left" vertical="center"/>
    </xf>
    <xf numFmtId="0" fontId="2" fillId="0" borderId="42" xfId="0" applyFont="1" applyBorder="1" applyAlignment="1">
      <alignment horizontal="center" vertical="center" wrapText="1"/>
    </xf>
    <xf numFmtId="0" fontId="2" fillId="5" borderId="42" xfId="0" applyFont="1" applyFill="1" applyBorder="1" applyAlignment="1">
      <alignment horizontal="center" vertical="center" wrapText="1"/>
    </xf>
    <xf numFmtId="9" fontId="4" fillId="7" borderId="42" xfId="0" applyNumberFormat="1" applyFont="1" applyFill="1" applyBorder="1" applyAlignment="1">
      <alignment horizontal="center" vertical="center" wrapText="1"/>
    </xf>
    <xf numFmtId="9" fontId="4" fillId="6" borderId="42" xfId="0" applyNumberFormat="1" applyFont="1" applyFill="1" applyBorder="1" applyAlignment="1">
      <alignment horizontal="center" vertical="center" wrapText="1"/>
    </xf>
    <xf numFmtId="0" fontId="7" fillId="0" borderId="42" xfId="0" applyFont="1" applyBorder="1" applyAlignment="1">
      <alignment horizontal="center" vertical="center" wrapText="1"/>
    </xf>
    <xf numFmtId="9" fontId="4" fillId="8" borderId="42" xfId="0" applyNumberFormat="1" applyFont="1" applyFill="1" applyBorder="1" applyAlignment="1">
      <alignment horizontal="center" vertical="center" wrapText="1"/>
    </xf>
    <xf numFmtId="0" fontId="0" fillId="2" borderId="42" xfId="0" applyFill="1" applyBorder="1" applyAlignment="1">
      <alignment wrapText="1"/>
    </xf>
    <xf numFmtId="0" fontId="4" fillId="8" borderId="42" xfId="0" applyFont="1" applyFill="1" applyBorder="1" applyAlignment="1">
      <alignment horizontal="center" vertical="center" wrapText="1"/>
    </xf>
    <xf numFmtId="9" fontId="4" fillId="7" borderId="42" xfId="3" applyFont="1" applyFill="1" applyBorder="1" applyAlignment="1">
      <alignment horizontal="center" vertical="center" wrapText="1"/>
    </xf>
    <xf numFmtId="10" fontId="4" fillId="6" borderId="42" xfId="0" applyNumberFormat="1" applyFont="1" applyFill="1" applyBorder="1" applyAlignment="1">
      <alignment horizontal="center" vertical="center" wrapText="1"/>
    </xf>
    <xf numFmtId="10" fontId="4" fillId="7" borderId="42" xfId="0" applyNumberFormat="1" applyFont="1" applyFill="1" applyBorder="1" applyAlignment="1">
      <alignment horizontal="center" vertical="center" wrapText="1"/>
    </xf>
    <xf numFmtId="9" fontId="20" fillId="0" borderId="0" xfId="0" applyNumberFormat="1" applyFont="1" applyAlignment="1">
      <alignment horizontal="left" vertical="center"/>
    </xf>
    <xf numFmtId="0" fontId="6" fillId="7" borderId="41" xfId="0" applyFont="1" applyFill="1" applyBorder="1" applyAlignment="1">
      <alignment horizontal="center" vertical="center" wrapText="1"/>
    </xf>
    <xf numFmtId="9" fontId="4" fillId="7" borderId="41" xfId="3" applyFont="1" applyFill="1" applyBorder="1" applyAlignment="1">
      <alignment horizontal="center" vertical="center" wrapText="1"/>
    </xf>
    <xf numFmtId="0" fontId="4" fillId="6" borderId="41" xfId="0" applyFont="1" applyFill="1" applyBorder="1" applyAlignment="1">
      <alignment horizontal="center" vertical="center"/>
    </xf>
    <xf numFmtId="0" fontId="6" fillId="19" borderId="41" xfId="0" applyFont="1" applyFill="1" applyBorder="1" applyAlignment="1">
      <alignment horizontal="center" vertical="center" wrapText="1"/>
    </xf>
    <xf numFmtId="0" fontId="4" fillId="9" borderId="41" xfId="0" applyFont="1" applyFill="1" applyBorder="1" applyAlignment="1">
      <alignment vertical="center"/>
    </xf>
    <xf numFmtId="0" fontId="4" fillId="7" borderId="24" xfId="0" applyFont="1" applyFill="1" applyBorder="1" applyAlignment="1">
      <alignment horizontal="center" vertical="center" wrapText="1"/>
    </xf>
    <xf numFmtId="0" fontId="25" fillId="2" borderId="0" xfId="0" applyFont="1" applyFill="1" applyAlignment="1">
      <alignment horizontal="left" vertical="center"/>
    </xf>
    <xf numFmtId="0" fontId="4" fillId="6" borderId="74" xfId="0" applyFont="1" applyFill="1" applyBorder="1" applyAlignment="1">
      <alignment horizontal="center" vertical="center" wrapText="1"/>
    </xf>
    <xf numFmtId="10" fontId="6" fillId="7" borderId="19" xfId="3" applyNumberFormat="1" applyFont="1" applyFill="1" applyBorder="1" applyAlignment="1">
      <alignment horizontal="center" vertical="center" wrapText="1"/>
    </xf>
    <xf numFmtId="9" fontId="6" fillId="6" borderId="19" xfId="3" applyFont="1" applyFill="1" applyBorder="1" applyAlignment="1">
      <alignment horizontal="center" vertical="center" wrapText="1"/>
    </xf>
    <xf numFmtId="166" fontId="4" fillId="7" borderId="30" xfId="0" applyNumberFormat="1" applyFont="1" applyFill="1" applyBorder="1" applyAlignment="1">
      <alignment horizontal="center" vertical="center" wrapText="1"/>
    </xf>
    <xf numFmtId="9" fontId="4" fillId="7" borderId="30" xfId="0" applyNumberFormat="1" applyFont="1" applyFill="1" applyBorder="1" applyAlignment="1">
      <alignment horizontal="justify" vertical="top" wrapText="1"/>
    </xf>
    <xf numFmtId="0" fontId="6" fillId="6" borderId="30" xfId="0" applyFont="1" applyFill="1" applyBorder="1" applyAlignment="1">
      <alignment horizontal="justify" vertical="top" wrapText="1"/>
    </xf>
    <xf numFmtId="2" fontId="0" fillId="0" borderId="0" xfId="0" applyNumberFormat="1"/>
    <xf numFmtId="3" fontId="6" fillId="7" borderId="19" xfId="0" applyNumberFormat="1" applyFont="1" applyFill="1" applyBorder="1" applyAlignment="1">
      <alignment horizontal="center" vertical="center" wrapText="1"/>
    </xf>
    <xf numFmtId="49" fontId="8" fillId="7" borderId="0" xfId="4" applyNumberFormat="1" applyFont="1" applyFill="1" applyAlignment="1">
      <alignment horizontal="justify" vertical="center" wrapText="1"/>
    </xf>
    <xf numFmtId="9" fontId="4" fillId="7" borderId="41" xfId="0" applyNumberFormat="1" applyFont="1" applyFill="1" applyBorder="1" applyAlignment="1">
      <alignment horizontal="center" vertical="center" wrapText="1"/>
    </xf>
    <xf numFmtId="0" fontId="6" fillId="7" borderId="42" xfId="0" applyFont="1" applyFill="1" applyBorder="1" applyAlignment="1">
      <alignment horizontal="center" vertical="center" wrapText="1"/>
    </xf>
    <xf numFmtId="0" fontId="4" fillId="9" borderId="41" xfId="0" applyFont="1" applyFill="1" applyBorder="1" applyAlignment="1">
      <alignment horizontal="center" vertical="center"/>
    </xf>
    <xf numFmtId="9" fontId="8" fillId="7" borderId="41" xfId="3" applyFont="1" applyFill="1" applyBorder="1" applyAlignment="1">
      <alignment horizontal="center" vertical="center" wrapText="1"/>
    </xf>
    <xf numFmtId="9" fontId="23" fillId="2" borderId="0" xfId="0" applyNumberFormat="1" applyFont="1" applyFill="1"/>
    <xf numFmtId="10" fontId="23" fillId="2" borderId="0" xfId="0" applyNumberFormat="1" applyFont="1" applyFill="1"/>
    <xf numFmtId="9" fontId="4" fillId="6" borderId="41" xfId="0" applyNumberFormat="1" applyFont="1" applyFill="1" applyBorder="1" applyAlignment="1">
      <alignment horizontal="center" vertical="center" wrapText="1"/>
    </xf>
    <xf numFmtId="0" fontId="7" fillId="7" borderId="32" xfId="0" applyFont="1" applyFill="1" applyBorder="1" applyAlignment="1">
      <alignment vertical="center" wrapText="1"/>
    </xf>
    <xf numFmtId="0" fontId="7" fillId="6" borderId="34" xfId="0" applyFont="1" applyFill="1" applyBorder="1" applyAlignment="1">
      <alignment vertical="center" wrapText="1"/>
    </xf>
    <xf numFmtId="9" fontId="0" fillId="20" borderId="1" xfId="3" applyFont="1" applyFill="1" applyBorder="1" applyAlignment="1">
      <alignment horizontal="center"/>
    </xf>
    <xf numFmtId="0" fontId="14" fillId="2" borderId="1" xfId="0" applyFont="1" applyFill="1" applyBorder="1"/>
    <xf numFmtId="0" fontId="26" fillId="2" borderId="1" xfId="0" applyFont="1" applyFill="1" applyBorder="1"/>
    <xf numFmtId="0" fontId="27" fillId="2" borderId="1" xfId="0" applyFont="1" applyFill="1" applyBorder="1"/>
    <xf numFmtId="0" fontId="0" fillId="2" borderId="1" xfId="0" applyFill="1" applyBorder="1" applyAlignment="1">
      <alignment horizontal="center"/>
    </xf>
    <xf numFmtId="0" fontId="4" fillId="7" borderId="0" xfId="0" applyFont="1" applyFill="1" applyAlignment="1">
      <alignment horizontal="center" vertical="center" wrapText="1"/>
    </xf>
    <xf numFmtId="0" fontId="4" fillId="6" borderId="26" xfId="0" applyFont="1" applyFill="1" applyBorder="1" applyAlignment="1">
      <alignment horizontal="center" vertical="center" wrapText="1"/>
    </xf>
    <xf numFmtId="0" fontId="4" fillId="6" borderId="0" xfId="0" applyFont="1" applyFill="1" applyAlignment="1">
      <alignment horizontal="center" vertical="center" wrapText="1"/>
    </xf>
    <xf numFmtId="0" fontId="4" fillId="7" borderId="20"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4" fillId="6" borderId="30" xfId="0" applyFont="1" applyFill="1" applyBorder="1" applyAlignment="1">
      <alignment horizontal="center" vertical="center" wrapText="1"/>
    </xf>
    <xf numFmtId="0" fontId="4" fillId="7" borderId="50" xfId="0" applyFont="1" applyFill="1" applyBorder="1" applyAlignment="1">
      <alignment horizontal="center" vertical="center" wrapText="1"/>
    </xf>
    <xf numFmtId="0" fontId="4" fillId="6" borderId="73" xfId="0" applyFont="1" applyFill="1" applyBorder="1" applyAlignment="1">
      <alignment horizontal="center" vertical="center" wrapText="1"/>
    </xf>
    <xf numFmtId="0" fontId="4" fillId="7" borderId="30" xfId="0" applyFont="1" applyFill="1" applyBorder="1" applyAlignment="1">
      <alignment horizontal="center" vertical="center" wrapText="1"/>
    </xf>
    <xf numFmtId="0" fontId="4" fillId="7" borderId="32" xfId="0" applyFont="1" applyFill="1" applyBorder="1" applyAlignment="1">
      <alignment horizontal="center" vertical="center" wrapText="1"/>
    </xf>
    <xf numFmtId="0" fontId="0" fillId="0" borderId="0" xfId="0" applyAlignment="1">
      <alignment horizontal="right" vertical="center"/>
    </xf>
    <xf numFmtId="0" fontId="0" fillId="22" borderId="0" xfId="0" applyFill="1" applyAlignment="1">
      <alignment vertical="center"/>
    </xf>
    <xf numFmtId="0" fontId="0" fillId="16" borderId="0" xfId="0" applyFill="1" applyAlignment="1">
      <alignment vertical="center"/>
    </xf>
    <xf numFmtId="0" fontId="3" fillId="0" borderId="0" xfId="0" applyFont="1"/>
    <xf numFmtId="0" fontId="3" fillId="0" borderId="41" xfId="0" applyFont="1" applyBorder="1" applyAlignment="1">
      <alignment horizontal="center" wrapText="1"/>
    </xf>
    <xf numFmtId="0" fontId="3" fillId="0" borderId="0" xfId="0" applyFont="1" applyAlignment="1">
      <alignment wrapText="1"/>
    </xf>
    <xf numFmtId="0" fontId="7" fillId="6" borderId="19"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49" xfId="0" applyFont="1" applyFill="1" applyBorder="1" applyAlignment="1">
      <alignment horizontal="center" vertical="center" wrapText="1"/>
    </xf>
    <xf numFmtId="0" fontId="7" fillId="6" borderId="42"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0" fillId="0" borderId="20" xfId="0" applyBorder="1" applyAlignment="1">
      <alignment horizontal="center" wrapText="1"/>
    </xf>
    <xf numFmtId="0" fontId="0" fillId="0" borderId="0" xfId="0" applyAlignment="1">
      <alignment horizontal="center" wrapText="1"/>
    </xf>
    <xf numFmtId="0" fontId="2" fillId="3" borderId="56" xfId="0" applyFont="1" applyFill="1" applyBorder="1" applyAlignment="1">
      <alignment horizontal="center" vertical="center"/>
    </xf>
    <xf numFmtId="0" fontId="22" fillId="2" borderId="85" xfId="0" applyFont="1" applyFill="1" applyBorder="1"/>
    <xf numFmtId="10" fontId="23" fillId="2" borderId="85" xfId="0" applyNumberFormat="1" applyFont="1" applyFill="1" applyBorder="1"/>
    <xf numFmtId="10" fontId="14" fillId="2" borderId="85" xfId="0" applyNumberFormat="1" applyFont="1" applyFill="1" applyBorder="1"/>
    <xf numFmtId="0" fontId="23" fillId="2" borderId="85" xfId="0" applyFont="1" applyFill="1" applyBorder="1"/>
    <xf numFmtId="10" fontId="23" fillId="2" borderId="85" xfId="3" applyNumberFormat="1" applyFont="1" applyFill="1" applyBorder="1"/>
    <xf numFmtId="10" fontId="0" fillId="2" borderId="85" xfId="0" applyNumberFormat="1" applyFill="1" applyBorder="1"/>
    <xf numFmtId="0" fontId="0" fillId="2" borderId="85" xfId="0" applyFill="1" applyBorder="1"/>
    <xf numFmtId="9" fontId="17" fillId="23" borderId="85" xfId="0" applyNumberFormat="1" applyFont="1" applyFill="1" applyBorder="1" applyAlignment="1">
      <alignment horizontal="center" vertical="center"/>
    </xf>
    <xf numFmtId="0" fontId="17" fillId="23" borderId="85" xfId="0" applyFont="1" applyFill="1" applyBorder="1" applyAlignment="1">
      <alignment horizontal="center" vertical="center"/>
    </xf>
    <xf numFmtId="0" fontId="3" fillId="23" borderId="85" xfId="0" applyFont="1" applyFill="1" applyBorder="1" applyAlignment="1">
      <alignment horizontal="center" vertical="center"/>
    </xf>
    <xf numFmtId="0" fontId="13" fillId="2" borderId="1" xfId="0" applyFont="1" applyFill="1" applyBorder="1" applyAlignment="1">
      <alignment horizontal="center" vertical="center"/>
    </xf>
    <xf numFmtId="0" fontId="33" fillId="2" borderId="1" xfId="0" applyFont="1" applyFill="1" applyBorder="1" applyAlignment="1">
      <alignment horizontal="center" vertical="center" wrapText="1" readingOrder="1"/>
    </xf>
    <xf numFmtId="0" fontId="34" fillId="2" borderId="1" xfId="0" applyFont="1" applyFill="1" applyBorder="1" applyAlignment="1">
      <alignment wrapText="1" readingOrder="1"/>
    </xf>
    <xf numFmtId="0" fontId="3" fillId="6" borderId="84" xfId="0" applyFont="1" applyFill="1" applyBorder="1" applyAlignment="1">
      <alignment horizontal="center" vertical="center"/>
    </xf>
    <xf numFmtId="0" fontId="0" fillId="2" borderId="84" xfId="0" applyFill="1" applyBorder="1" applyAlignment="1">
      <alignment horizontal="center" vertical="center"/>
    </xf>
    <xf numFmtId="0" fontId="2" fillId="3" borderId="58" xfId="0" applyFont="1" applyFill="1" applyBorder="1" applyAlignment="1">
      <alignment horizontal="center" vertical="center" wrapText="1"/>
    </xf>
    <xf numFmtId="0" fontId="30" fillId="0" borderId="59" xfId="0" applyFont="1" applyBorder="1" applyAlignment="1">
      <alignment horizontal="left" vertical="top" wrapText="1"/>
    </xf>
    <xf numFmtId="10" fontId="11" fillId="13" borderId="60" xfId="0" applyNumberFormat="1" applyFont="1" applyFill="1" applyBorder="1" applyAlignment="1">
      <alignment horizontal="center" vertical="center"/>
    </xf>
    <xf numFmtId="0" fontId="28" fillId="0" borderId="59" xfId="0" applyFont="1" applyBorder="1" applyAlignment="1">
      <alignment horizontal="left" vertical="top" wrapText="1"/>
    </xf>
    <xf numFmtId="0" fontId="29" fillId="0" borderId="59" xfId="0" applyFont="1" applyBorder="1" applyAlignment="1">
      <alignment horizontal="left" vertical="top" wrapText="1"/>
    </xf>
    <xf numFmtId="0" fontId="31" fillId="0" borderId="59" xfId="0" applyFont="1" applyBorder="1" applyAlignment="1">
      <alignment horizontal="left" vertical="top" wrapText="1"/>
    </xf>
    <xf numFmtId="0" fontId="2" fillId="3" borderId="86" xfId="0" applyFont="1" applyFill="1" applyBorder="1" applyAlignment="1">
      <alignment horizontal="center"/>
    </xf>
    <xf numFmtId="10" fontId="2" fillId="3" borderId="69" xfId="0" applyNumberFormat="1" applyFont="1" applyFill="1" applyBorder="1" applyAlignment="1">
      <alignment horizontal="center"/>
    </xf>
    <xf numFmtId="0" fontId="30" fillId="0" borderId="59" xfId="0" applyFont="1" applyBorder="1" applyAlignment="1">
      <alignment horizontal="left" vertical="center" wrapText="1"/>
    </xf>
    <xf numFmtId="0" fontId="28" fillId="0" borderId="59" xfId="0" applyFont="1" applyBorder="1" applyAlignment="1">
      <alignment horizontal="left" vertical="center" wrapText="1"/>
    </xf>
    <xf numFmtId="0" fontId="29" fillId="0" borderId="59" xfId="0" applyFont="1" applyBorder="1" applyAlignment="1">
      <alignment horizontal="left" vertical="center" wrapText="1"/>
    </xf>
    <xf numFmtId="0" fontId="31" fillId="0" borderId="59" xfId="0" applyFont="1" applyBorder="1" applyAlignment="1">
      <alignment horizontal="left" vertical="center" wrapText="1"/>
    </xf>
    <xf numFmtId="0" fontId="6" fillId="6" borderId="20" xfId="0" applyFont="1" applyFill="1" applyBorder="1" applyAlignment="1">
      <alignment horizontal="center" vertical="center" wrapText="1"/>
    </xf>
    <xf numFmtId="10" fontId="6" fillId="6" borderId="20" xfId="3" applyNumberFormat="1" applyFont="1" applyFill="1" applyBorder="1" applyAlignment="1">
      <alignment horizontal="center" vertical="center" wrapText="1"/>
    </xf>
    <xf numFmtId="0" fontId="6" fillId="6" borderId="42" xfId="0" applyFont="1" applyFill="1" applyBorder="1" applyAlignment="1">
      <alignment horizontal="center" vertical="center" wrapText="1"/>
    </xf>
    <xf numFmtId="0" fontId="4" fillId="7" borderId="19" xfId="0" applyFont="1" applyFill="1" applyBorder="1" applyAlignment="1">
      <alignment horizontal="left" vertical="top" wrapText="1"/>
    </xf>
    <xf numFmtId="0" fontId="35" fillId="8" borderId="19" xfId="0" applyFont="1" applyFill="1" applyBorder="1" applyAlignment="1">
      <alignment horizontal="center" vertical="center" wrapText="1"/>
    </xf>
    <xf numFmtId="0" fontId="6" fillId="6" borderId="19" xfId="0" applyFont="1" applyFill="1" applyBorder="1" applyAlignment="1">
      <alignment horizontal="left" vertical="top" wrapText="1"/>
    </xf>
    <xf numFmtId="0" fontId="6" fillId="7" borderId="19" xfId="0" applyFont="1" applyFill="1" applyBorder="1" applyAlignment="1">
      <alignment horizontal="left" vertical="top" wrapText="1"/>
    </xf>
    <xf numFmtId="0" fontId="8" fillId="6" borderId="41" xfId="0" applyFont="1" applyFill="1" applyBorder="1" applyAlignment="1">
      <alignment horizontal="center" vertical="center" wrapText="1"/>
    </xf>
    <xf numFmtId="10" fontId="8" fillId="6" borderId="41" xfId="0" applyNumberFormat="1" applyFont="1" applyFill="1" applyBorder="1" applyAlignment="1">
      <alignment horizontal="center" vertical="center" wrapText="1"/>
    </xf>
    <xf numFmtId="10" fontId="8" fillId="7" borderId="41" xfId="3" applyNumberFormat="1" applyFont="1" applyFill="1" applyBorder="1" applyAlignment="1">
      <alignment horizontal="center" vertical="center" wrapText="1"/>
    </xf>
    <xf numFmtId="0" fontId="8" fillId="7" borderId="41" xfId="0" applyFont="1" applyFill="1" applyBorder="1" applyAlignment="1">
      <alignment horizontal="justify" vertical="center" wrapText="1"/>
    </xf>
    <xf numFmtId="9" fontId="8" fillId="6" borderId="41" xfId="0" applyNumberFormat="1" applyFont="1" applyFill="1" applyBorder="1" applyAlignment="1">
      <alignment horizontal="center" vertical="center" wrapText="1"/>
    </xf>
    <xf numFmtId="0" fontId="8" fillId="6" borderId="41" xfId="0" applyFont="1" applyFill="1" applyBorder="1" applyAlignment="1">
      <alignment horizontal="justify" vertical="center" wrapText="1"/>
    </xf>
    <xf numFmtId="1" fontId="6" fillId="6" borderId="20" xfId="0" applyNumberFormat="1" applyFont="1" applyFill="1" applyBorder="1" applyAlignment="1">
      <alignment horizontal="center" vertical="center" wrapText="1"/>
    </xf>
    <xf numFmtId="1" fontId="6" fillId="6" borderId="20" xfId="3" applyNumberFormat="1" applyFont="1" applyFill="1" applyBorder="1" applyAlignment="1">
      <alignment horizontal="left" vertical="top" wrapText="1"/>
    </xf>
    <xf numFmtId="166" fontId="6" fillId="7" borderId="19" xfId="3" applyNumberFormat="1" applyFont="1" applyFill="1" applyBorder="1" applyAlignment="1">
      <alignment horizontal="center" vertical="center" wrapText="1"/>
    </xf>
    <xf numFmtId="1" fontId="6" fillId="7" borderId="19" xfId="3" applyNumberFormat="1" applyFont="1" applyFill="1" applyBorder="1" applyAlignment="1">
      <alignment horizontal="center" vertical="center" wrapText="1"/>
    </xf>
    <xf numFmtId="10" fontId="6" fillId="6" borderId="22" xfId="0" applyNumberFormat="1" applyFont="1" applyFill="1" applyBorder="1" applyAlignment="1">
      <alignment horizontal="center" vertical="center" wrapText="1"/>
    </xf>
    <xf numFmtId="9" fontId="6" fillId="6" borderId="22" xfId="3" applyFont="1" applyFill="1" applyBorder="1" applyAlignment="1">
      <alignment horizontal="center" vertical="center" wrapText="1"/>
    </xf>
    <xf numFmtId="166" fontId="6" fillId="6" borderId="19" xfId="3" applyNumberFormat="1" applyFont="1" applyFill="1" applyBorder="1" applyAlignment="1">
      <alignment horizontal="center" vertical="center" wrapText="1"/>
    </xf>
    <xf numFmtId="1" fontId="6" fillId="6" borderId="22" xfId="3" applyNumberFormat="1" applyFont="1" applyFill="1" applyBorder="1" applyAlignment="1">
      <alignment horizontal="left" vertical="top" wrapText="1"/>
    </xf>
    <xf numFmtId="1" fontId="6" fillId="19" borderId="41" xfId="0" applyNumberFormat="1" applyFont="1" applyFill="1" applyBorder="1" applyAlignment="1">
      <alignment horizontal="center" vertical="center" wrapText="1"/>
    </xf>
    <xf numFmtId="9" fontId="6" fillId="19" borderId="41" xfId="0" applyNumberFormat="1" applyFont="1" applyFill="1" applyBorder="1" applyAlignment="1">
      <alignment horizontal="center" vertical="center" wrapText="1"/>
    </xf>
    <xf numFmtId="10" fontId="6" fillId="19" borderId="41" xfId="3" applyNumberFormat="1" applyFont="1" applyFill="1" applyBorder="1" applyAlignment="1">
      <alignment horizontal="center" vertical="center" wrapText="1"/>
    </xf>
    <xf numFmtId="10" fontId="6" fillId="19" borderId="41" xfId="0" applyNumberFormat="1" applyFont="1" applyFill="1" applyBorder="1" applyAlignment="1">
      <alignment horizontal="center" vertical="center" wrapText="1"/>
    </xf>
    <xf numFmtId="0" fontId="6" fillId="6" borderId="41" xfId="0" applyFont="1" applyFill="1" applyBorder="1" applyAlignment="1">
      <alignment horizontal="center" vertical="center"/>
    </xf>
    <xf numFmtId="10" fontId="6" fillId="6" borderId="41" xfId="3" applyNumberFormat="1" applyFont="1" applyFill="1" applyBorder="1" applyAlignment="1">
      <alignment horizontal="center" vertical="center"/>
    </xf>
    <xf numFmtId="0" fontId="6" fillId="6" borderId="41" xfId="0" applyFont="1" applyFill="1" applyBorder="1" applyAlignment="1">
      <alignment horizontal="center" vertical="top" wrapText="1"/>
    </xf>
    <xf numFmtId="0" fontId="6" fillId="19" borderId="41" xfId="0" applyFont="1" applyFill="1" applyBorder="1" applyAlignment="1">
      <alignment horizontal="left" vertical="center" wrapText="1"/>
    </xf>
    <xf numFmtId="166" fontId="8" fillId="7" borderId="30" xfId="3" applyNumberFormat="1" applyFont="1" applyFill="1" applyBorder="1" applyAlignment="1">
      <alignment horizontal="center" vertical="center" wrapText="1"/>
    </xf>
    <xf numFmtId="9" fontId="8" fillId="7" borderId="30" xfId="3" applyFont="1" applyFill="1" applyBorder="1" applyAlignment="1">
      <alignment horizontal="center" vertical="center" wrapText="1"/>
    </xf>
    <xf numFmtId="10" fontId="8" fillId="7" borderId="30" xfId="3" applyNumberFormat="1" applyFont="1" applyFill="1" applyBorder="1" applyAlignment="1">
      <alignment horizontal="center" vertical="center" wrapText="1"/>
    </xf>
    <xf numFmtId="49" fontId="7" fillId="7" borderId="19" xfId="2" applyNumberFormat="1" applyFont="1" applyFill="1" applyBorder="1" applyAlignment="1">
      <alignment horizontal="left" vertical="center" wrapText="1"/>
    </xf>
    <xf numFmtId="10" fontId="4" fillId="6" borderId="19" xfId="0" applyNumberFormat="1" applyFont="1" applyFill="1" applyBorder="1" applyAlignment="1">
      <alignment horizontal="center" vertical="center" wrapText="1"/>
    </xf>
    <xf numFmtId="0" fontId="4" fillId="6" borderId="19" xfId="0" applyFont="1" applyFill="1" applyBorder="1" applyAlignment="1">
      <alignment horizontal="left" vertical="top" wrapText="1"/>
    </xf>
    <xf numFmtId="9" fontId="4" fillId="7" borderId="19" xfId="3" applyFont="1" applyFill="1" applyBorder="1" applyAlignment="1">
      <alignment horizontal="left" vertical="center" wrapText="1"/>
    </xf>
    <xf numFmtId="0" fontId="4" fillId="6" borderId="19" xfId="0" applyFont="1" applyFill="1" applyBorder="1" applyAlignment="1">
      <alignment horizontal="left" vertical="center" wrapText="1"/>
    </xf>
    <xf numFmtId="0" fontId="20" fillId="8" borderId="42" xfId="0" applyFont="1" applyFill="1" applyBorder="1" applyAlignment="1">
      <alignment horizontal="center" vertical="center" wrapText="1"/>
    </xf>
    <xf numFmtId="9" fontId="20" fillId="8" borderId="42" xfId="0" applyNumberFormat="1" applyFont="1" applyFill="1" applyBorder="1" applyAlignment="1">
      <alignment horizontal="center" vertical="center" wrapText="1"/>
    </xf>
    <xf numFmtId="10" fontId="20" fillId="8" borderId="42" xfId="0" applyNumberFormat="1" applyFont="1" applyFill="1" applyBorder="1" applyAlignment="1">
      <alignment horizontal="center" vertical="center" wrapText="1"/>
    </xf>
    <xf numFmtId="9" fontId="6" fillId="7" borderId="42" xfId="14" applyNumberFormat="1" applyFont="1" applyFill="1" applyBorder="1" applyAlignment="1">
      <alignment horizontal="center" vertical="center" wrapText="1"/>
    </xf>
    <xf numFmtId="10" fontId="6" fillId="7" borderId="42" xfId="3" applyNumberFormat="1" applyFont="1" applyFill="1" applyBorder="1" applyAlignment="1">
      <alignment horizontal="center" vertical="center" wrapText="1"/>
    </xf>
    <xf numFmtId="9" fontId="6" fillId="6" borderId="42" xfId="0" applyNumberFormat="1" applyFont="1" applyFill="1" applyBorder="1" applyAlignment="1">
      <alignment horizontal="center" vertical="center" wrapText="1"/>
    </xf>
    <xf numFmtId="10" fontId="6" fillId="6" borderId="42" xfId="3" applyNumberFormat="1" applyFont="1" applyFill="1" applyBorder="1" applyAlignment="1">
      <alignment horizontal="center" vertical="center" wrapText="1"/>
    </xf>
    <xf numFmtId="0" fontId="6" fillId="7" borderId="42" xfId="2" applyNumberFormat="1" applyFont="1" applyFill="1" applyBorder="1" applyAlignment="1">
      <alignment horizontal="left" vertical="top" wrapText="1"/>
    </xf>
    <xf numFmtId="0" fontId="6" fillId="6" borderId="42" xfId="0" applyFont="1" applyFill="1" applyBorder="1" applyAlignment="1">
      <alignment horizontal="left" vertical="top" wrapText="1"/>
    </xf>
    <xf numFmtId="10" fontId="6" fillId="7" borderId="42" xfId="0" applyNumberFormat="1" applyFont="1" applyFill="1" applyBorder="1" applyAlignment="1">
      <alignment horizontal="center" vertical="center" wrapText="1"/>
    </xf>
    <xf numFmtId="166" fontId="6" fillId="7" borderId="42" xfId="0" applyNumberFormat="1" applyFont="1" applyFill="1" applyBorder="1" applyAlignment="1">
      <alignment horizontal="center" vertical="center" wrapText="1"/>
    </xf>
    <xf numFmtId="0" fontId="6" fillId="7" borderId="42" xfId="0" applyFont="1" applyFill="1" applyBorder="1" applyAlignment="1">
      <alignment horizontal="left" vertical="top" wrapText="1"/>
    </xf>
    <xf numFmtId="10" fontId="6" fillId="6" borderId="42" xfId="0" applyNumberFormat="1" applyFont="1" applyFill="1" applyBorder="1" applyAlignment="1">
      <alignment horizontal="center" vertical="center" wrapText="1"/>
    </xf>
    <xf numFmtId="9" fontId="6" fillId="7" borderId="41" xfId="0" applyNumberFormat="1" applyFont="1" applyFill="1" applyBorder="1" applyAlignment="1">
      <alignment horizontal="center" vertical="center" wrapText="1"/>
    </xf>
    <xf numFmtId="10" fontId="6" fillId="7" borderId="41" xfId="3" applyNumberFormat="1" applyFont="1" applyFill="1" applyBorder="1" applyAlignment="1">
      <alignment horizontal="center" vertical="center" wrapText="1"/>
    </xf>
    <xf numFmtId="9" fontId="6" fillId="7" borderId="41" xfId="3" applyFont="1" applyFill="1" applyBorder="1" applyAlignment="1">
      <alignment horizontal="center" vertical="center" wrapText="1"/>
    </xf>
    <xf numFmtId="0" fontId="36" fillId="7" borderId="41" xfId="0" applyFont="1" applyFill="1" applyBorder="1" applyAlignment="1">
      <alignment horizontal="center" vertical="center" wrapText="1"/>
    </xf>
    <xf numFmtId="1" fontId="36" fillId="7" borderId="41" xfId="0" applyNumberFormat="1" applyFont="1" applyFill="1" applyBorder="1" applyAlignment="1">
      <alignment horizontal="center" vertical="center" wrapText="1"/>
    </xf>
    <xf numFmtId="9" fontId="36" fillId="7" borderId="41" xfId="3" applyFont="1" applyFill="1" applyBorder="1" applyAlignment="1">
      <alignment horizontal="center" vertical="center" wrapText="1"/>
    </xf>
    <xf numFmtId="10" fontId="36" fillId="11" borderId="41" xfId="3" applyNumberFormat="1" applyFont="1" applyFill="1" applyBorder="1" applyAlignment="1">
      <alignment horizontal="center" vertical="center" wrapText="1"/>
    </xf>
    <xf numFmtId="9" fontId="36" fillId="11" borderId="41" xfId="3" applyFont="1" applyFill="1" applyBorder="1" applyAlignment="1">
      <alignment horizontal="center" vertical="center" wrapText="1"/>
    </xf>
    <xf numFmtId="9" fontId="36" fillId="11" borderId="41" xfId="0" applyNumberFormat="1" applyFont="1" applyFill="1" applyBorder="1" applyAlignment="1">
      <alignment horizontal="center" vertical="center" wrapText="1"/>
    </xf>
    <xf numFmtId="0" fontId="36" fillId="11" borderId="41" xfId="0" applyFont="1" applyFill="1" applyBorder="1" applyAlignment="1">
      <alignment horizontal="left" vertical="top" wrapText="1"/>
    </xf>
    <xf numFmtId="10" fontId="14" fillId="2" borderId="0" xfId="0" applyNumberFormat="1" applyFont="1" applyFill="1"/>
    <xf numFmtId="10" fontId="14" fillId="13" borderId="0" xfId="0" applyNumberFormat="1" applyFont="1" applyFill="1" applyAlignment="1">
      <alignment horizontal="center" vertical="center"/>
    </xf>
    <xf numFmtId="10" fontId="37" fillId="0" borderId="0" xfId="0" applyNumberFormat="1" applyFont="1" applyAlignment="1">
      <alignment horizontal="center"/>
    </xf>
    <xf numFmtId="9" fontId="14" fillId="2" borderId="0" xfId="0" applyNumberFormat="1" applyFont="1" applyFill="1"/>
    <xf numFmtId="0" fontId="22" fillId="2" borderId="0" xfId="14" applyNumberFormat="1" applyFont="1" applyFill="1"/>
    <xf numFmtId="10" fontId="22" fillId="2" borderId="0" xfId="3" applyNumberFormat="1" applyFont="1" applyFill="1"/>
    <xf numFmtId="10" fontId="22" fillId="2" borderId="0" xfId="0" applyNumberFormat="1" applyFont="1" applyFill="1"/>
    <xf numFmtId="0" fontId="3" fillId="2" borderId="1" xfId="0" applyFont="1" applyFill="1" applyBorder="1" applyAlignment="1">
      <alignment horizontal="center"/>
    </xf>
    <xf numFmtId="9" fontId="0" fillId="21" borderId="27" xfId="3" applyFont="1" applyFill="1" applyBorder="1" applyAlignment="1">
      <alignment horizontal="center"/>
    </xf>
    <xf numFmtId="9" fontId="0" fillId="21" borderId="23" xfId="3" applyFont="1" applyFill="1" applyBorder="1" applyAlignment="1">
      <alignment horizontal="center"/>
    </xf>
    <xf numFmtId="9" fontId="0" fillId="18" borderId="27" xfId="3" applyFont="1" applyFill="1" applyBorder="1" applyAlignment="1">
      <alignment horizontal="center"/>
    </xf>
    <xf numFmtId="9" fontId="0" fillId="18" borderId="23" xfId="3" applyFont="1" applyFill="1" applyBorder="1" applyAlignment="1">
      <alignment horizontal="center"/>
    </xf>
    <xf numFmtId="0" fontId="2" fillId="3" borderId="56" xfId="0" applyFont="1" applyFill="1" applyBorder="1" applyAlignment="1">
      <alignment horizontal="center" vertical="center"/>
    </xf>
    <xf numFmtId="0" fontId="2" fillId="3" borderId="59" xfId="0" applyFont="1" applyFill="1" applyBorder="1" applyAlignment="1">
      <alignment horizontal="center" vertical="center"/>
    </xf>
    <xf numFmtId="0" fontId="9" fillId="12" borderId="57" xfId="0" applyFont="1" applyFill="1" applyBorder="1" applyAlignment="1">
      <alignment horizontal="center" vertical="center"/>
    </xf>
    <xf numFmtId="0" fontId="9" fillId="12" borderId="58" xfId="0" applyFont="1" applyFill="1" applyBorder="1" applyAlignment="1">
      <alignment horizontal="center" vertical="center"/>
    </xf>
    <xf numFmtId="0" fontId="3" fillId="2" borderId="27" xfId="0" applyFont="1" applyFill="1" applyBorder="1" applyAlignment="1">
      <alignment horizontal="center"/>
    </xf>
    <xf numFmtId="0" fontId="3" fillId="2" borderId="77" xfId="0" applyFont="1" applyFill="1" applyBorder="1" applyAlignment="1">
      <alignment horizontal="center"/>
    </xf>
    <xf numFmtId="0" fontId="3" fillId="2" borderId="23" xfId="0" applyFont="1" applyFill="1" applyBorder="1" applyAlignment="1">
      <alignment horizontal="center"/>
    </xf>
    <xf numFmtId="0" fontId="32" fillId="24" borderId="1" xfId="0" applyFont="1" applyFill="1" applyBorder="1" applyAlignment="1">
      <alignment horizontal="left"/>
    </xf>
    <xf numFmtId="0" fontId="3" fillId="7" borderId="1" xfId="0" applyFont="1" applyFill="1" applyBorder="1" applyAlignment="1">
      <alignment horizontal="center"/>
    </xf>
    <xf numFmtId="0" fontId="4" fillId="6" borderId="20" xfId="3" applyNumberFormat="1" applyFont="1" applyFill="1" applyBorder="1" applyAlignment="1">
      <alignment horizontal="center" vertical="center" wrapText="1"/>
    </xf>
    <xf numFmtId="0" fontId="4" fillId="6" borderId="22" xfId="3" applyNumberFormat="1" applyFont="1" applyFill="1" applyBorder="1" applyAlignment="1">
      <alignment horizontal="center" vertical="center" wrapText="1"/>
    </xf>
    <xf numFmtId="10" fontId="4" fillId="6" borderId="20" xfId="3" applyNumberFormat="1" applyFont="1" applyFill="1" applyBorder="1" applyAlignment="1">
      <alignment horizontal="center" vertical="center" wrapText="1"/>
    </xf>
    <xf numFmtId="10" fontId="4" fillId="6" borderId="22" xfId="3" applyNumberFormat="1" applyFont="1" applyFill="1" applyBorder="1" applyAlignment="1">
      <alignment horizontal="center" vertical="center" wrapText="1"/>
    </xf>
    <xf numFmtId="9" fontId="4" fillId="6" borderId="20" xfId="3" applyFont="1" applyFill="1" applyBorder="1" applyAlignment="1">
      <alignment horizontal="center" vertical="center" wrapText="1"/>
    </xf>
    <xf numFmtId="9" fontId="4" fillId="6" borderId="22" xfId="3"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17" fillId="14" borderId="2"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7" fillId="1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6"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5" fillId="2" borderId="0" xfId="0" applyFont="1" applyFill="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4" fillId="7" borderId="0" xfId="0" applyFont="1" applyFill="1" applyAlignment="1">
      <alignment horizontal="center" vertical="center" wrapText="1"/>
    </xf>
    <xf numFmtId="0" fontId="4" fillId="6" borderId="29"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7" borderId="19" xfId="0" applyFont="1" applyFill="1" applyBorder="1" applyAlignment="1">
      <alignment horizontal="center" vertical="center"/>
    </xf>
    <xf numFmtId="9" fontId="4" fillId="7" borderId="19" xfId="3"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4" fillId="2" borderId="0" xfId="0" applyFont="1" applyFill="1" applyAlignment="1">
      <alignment horizontal="center" vertical="center"/>
    </xf>
    <xf numFmtId="0" fontId="4" fillId="2" borderId="39" xfId="0" applyFont="1" applyFill="1" applyBorder="1" applyAlignment="1">
      <alignment horizontal="center" vertical="center"/>
    </xf>
    <xf numFmtId="0" fontId="4" fillId="6" borderId="26" xfId="0" applyFont="1" applyFill="1" applyBorder="1" applyAlignment="1">
      <alignment horizontal="center" vertical="center" wrapText="1"/>
    </xf>
    <xf numFmtId="0" fontId="4" fillId="6" borderId="0" xfId="0" applyFont="1" applyFill="1" applyAlignment="1">
      <alignment horizontal="center" vertical="center" wrapText="1"/>
    </xf>
    <xf numFmtId="0" fontId="7" fillId="7" borderId="24"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0" xfId="0" applyFont="1" applyFill="1" applyAlignment="1">
      <alignment horizontal="center" vertical="center" wrapText="1"/>
    </xf>
    <xf numFmtId="0" fontId="7" fillId="6" borderId="16"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26"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7" fillId="6" borderId="76" xfId="0" applyFont="1" applyFill="1" applyBorder="1" applyAlignment="1">
      <alignment horizontal="center" vertical="center" wrapText="1"/>
    </xf>
    <xf numFmtId="10" fontId="6" fillId="6" borderId="20" xfId="3" applyNumberFormat="1" applyFont="1" applyFill="1" applyBorder="1" applyAlignment="1">
      <alignment horizontal="center" vertical="center" wrapText="1"/>
    </xf>
    <xf numFmtId="10" fontId="6" fillId="6" borderId="22" xfId="3" applyNumberFormat="1" applyFont="1" applyFill="1" applyBorder="1" applyAlignment="1">
      <alignment horizontal="center" vertical="center" wrapText="1"/>
    </xf>
    <xf numFmtId="0" fontId="6" fillId="6" borderId="20" xfId="3" applyNumberFormat="1" applyFont="1" applyFill="1" applyBorder="1" applyAlignment="1">
      <alignment horizontal="center" vertical="center" wrapText="1"/>
    </xf>
    <xf numFmtId="0" fontId="6" fillId="6" borderId="22" xfId="3" applyNumberFormat="1" applyFont="1" applyFill="1" applyBorder="1" applyAlignment="1">
      <alignment horizontal="center" vertical="center" wrapText="1"/>
    </xf>
    <xf numFmtId="9" fontId="4" fillId="7" borderId="48" xfId="0" applyNumberFormat="1" applyFont="1" applyFill="1" applyBorder="1" applyAlignment="1">
      <alignment horizontal="center" vertical="center" wrapText="1"/>
    </xf>
    <xf numFmtId="9" fontId="4" fillId="7" borderId="18" xfId="0" applyNumberFormat="1"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4" fillId="7" borderId="78" xfId="0" applyFont="1" applyFill="1" applyBorder="1" applyAlignment="1">
      <alignment horizontal="center" vertical="center" wrapText="1"/>
    </xf>
    <xf numFmtId="0" fontId="4" fillId="7" borderId="79" xfId="0" applyFont="1" applyFill="1" applyBorder="1" applyAlignment="1">
      <alignment horizontal="center" vertical="center" wrapText="1"/>
    </xf>
    <xf numFmtId="0" fontId="4" fillId="6" borderId="80" xfId="0" applyFont="1" applyFill="1" applyBorder="1" applyAlignment="1">
      <alignment horizontal="center" vertical="center" wrapText="1"/>
    </xf>
    <xf numFmtId="0" fontId="4" fillId="6" borderId="81" xfId="0" applyFont="1" applyFill="1" applyBorder="1" applyAlignment="1">
      <alignment horizontal="center" vertical="center" wrapText="1"/>
    </xf>
    <xf numFmtId="0" fontId="4" fillId="6" borderId="30" xfId="0" applyFont="1" applyFill="1" applyBorder="1" applyAlignment="1">
      <alignment horizontal="center" vertical="center" wrapText="1"/>
    </xf>
    <xf numFmtId="0" fontId="7" fillId="7" borderId="49" xfId="0" applyFont="1" applyFill="1" applyBorder="1" applyAlignment="1">
      <alignment horizontal="center" vertical="center" wrapText="1"/>
    </xf>
    <xf numFmtId="0" fontId="7" fillId="6" borderId="50" xfId="0" applyFont="1" applyFill="1" applyBorder="1" applyAlignment="1">
      <alignment horizontal="center" vertical="center" wrapText="1"/>
    </xf>
    <xf numFmtId="0" fontId="7" fillId="6" borderId="51" xfId="0" applyFont="1" applyFill="1" applyBorder="1" applyAlignment="1">
      <alignment horizontal="center" vertical="center" wrapText="1"/>
    </xf>
    <xf numFmtId="0" fontId="7" fillId="6" borderId="52" xfId="0" applyFont="1" applyFill="1" applyBorder="1" applyAlignment="1">
      <alignment horizontal="center" vertical="center" wrapText="1"/>
    </xf>
    <xf numFmtId="0" fontId="7" fillId="7" borderId="82" xfId="0" applyFont="1" applyFill="1" applyBorder="1" applyAlignment="1">
      <alignment horizontal="center" vertical="center" wrapText="1"/>
    </xf>
    <xf numFmtId="0" fontId="7" fillId="7" borderId="83" xfId="0" applyFont="1" applyFill="1" applyBorder="1" applyAlignment="1">
      <alignment horizontal="center" vertical="center" wrapText="1"/>
    </xf>
    <xf numFmtId="9" fontId="4" fillId="7" borderId="24" xfId="3" applyFont="1" applyFill="1" applyBorder="1" applyAlignment="1">
      <alignment horizontal="center" vertical="center" wrapText="1"/>
    </xf>
    <xf numFmtId="9" fontId="4" fillId="7" borderId="18" xfId="3" applyFont="1" applyFill="1" applyBorder="1" applyAlignment="1">
      <alignment horizontal="center" vertical="center" wrapText="1"/>
    </xf>
    <xf numFmtId="0" fontId="4" fillId="7" borderId="49" xfId="0" applyFont="1" applyFill="1" applyBorder="1" applyAlignment="1">
      <alignment horizontal="center" vertical="center" wrapText="1"/>
    </xf>
    <xf numFmtId="0" fontId="4" fillId="7" borderId="71" xfId="0" applyFont="1" applyFill="1" applyBorder="1" applyAlignment="1">
      <alignment horizontal="center" vertical="center" wrapText="1"/>
    </xf>
    <xf numFmtId="0" fontId="4" fillId="7" borderId="72" xfId="0" applyFont="1" applyFill="1" applyBorder="1" applyAlignment="1">
      <alignment horizontal="center" vertical="center" wrapText="1"/>
    </xf>
    <xf numFmtId="0" fontId="4" fillId="7" borderId="50" xfId="0" applyFont="1" applyFill="1" applyBorder="1" applyAlignment="1">
      <alignment horizontal="center" vertical="center" wrapText="1"/>
    </xf>
    <xf numFmtId="0" fontId="4" fillId="7" borderId="52" xfId="0" applyFont="1" applyFill="1" applyBorder="1" applyAlignment="1">
      <alignment horizontal="center" vertical="center" wrapText="1"/>
    </xf>
    <xf numFmtId="0" fontId="4" fillId="7" borderId="51"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1"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41" xfId="0" applyFont="1" applyFill="1" applyBorder="1" applyAlignment="1">
      <alignment horizontal="center" vertical="center" wrapText="1"/>
    </xf>
    <xf numFmtId="0" fontId="4" fillId="7" borderId="41" xfId="0" applyFont="1" applyFill="1" applyBorder="1" applyAlignment="1">
      <alignment horizontal="center" vertical="center" wrapText="1"/>
    </xf>
    <xf numFmtId="0" fontId="4" fillId="6" borderId="73" xfId="0" applyFont="1" applyFill="1" applyBorder="1" applyAlignment="1">
      <alignment horizontal="center" vertical="center" wrapText="1"/>
    </xf>
    <xf numFmtId="0" fontId="4" fillId="6" borderId="74" xfId="0" applyFont="1" applyFill="1" applyBorder="1" applyAlignment="1">
      <alignment horizontal="center" vertical="center" wrapText="1"/>
    </xf>
    <xf numFmtId="0" fontId="4" fillId="6" borderId="75" xfId="0" applyFont="1" applyFill="1" applyBorder="1" applyAlignment="1">
      <alignment horizontal="center" vertical="center" wrapText="1"/>
    </xf>
    <xf numFmtId="0" fontId="4" fillId="7" borderId="73" xfId="0" applyFont="1" applyFill="1" applyBorder="1" applyAlignment="1">
      <alignment horizontal="center" vertical="center" wrapText="1"/>
    </xf>
    <xf numFmtId="0" fontId="4" fillId="7" borderId="74" xfId="0" applyFont="1" applyFill="1" applyBorder="1" applyAlignment="1">
      <alignment horizontal="center" vertical="center" wrapText="1"/>
    </xf>
    <xf numFmtId="0" fontId="4" fillId="7" borderId="75"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4" fillId="7" borderId="42"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7" borderId="30" xfId="0" applyFont="1" applyFill="1" applyBorder="1" applyAlignment="1">
      <alignment horizontal="center" vertical="center" wrapText="1"/>
    </xf>
    <xf numFmtId="0" fontId="4" fillId="7" borderId="32" xfId="0" applyFont="1" applyFill="1" applyBorder="1" applyAlignment="1">
      <alignment horizontal="center" vertical="center" wrapText="1"/>
    </xf>
    <xf numFmtId="0" fontId="4" fillId="7" borderId="34" xfId="0" applyFont="1" applyFill="1" applyBorder="1" applyAlignment="1">
      <alignment horizontal="center" vertical="center" wrapText="1"/>
    </xf>
    <xf numFmtId="41" fontId="7" fillId="6" borderId="30" xfId="1" applyFont="1" applyFill="1" applyBorder="1" applyAlignment="1">
      <alignment horizontal="center" vertical="center" wrapText="1"/>
    </xf>
    <xf numFmtId="0" fontId="6" fillId="6" borderId="42" xfId="0" applyFont="1" applyFill="1" applyBorder="1" applyAlignment="1">
      <alignment horizontal="center" vertical="center" wrapText="1"/>
    </xf>
    <xf numFmtId="0" fontId="4" fillId="7" borderId="43" xfId="0" applyFont="1" applyFill="1" applyBorder="1" applyAlignment="1">
      <alignment horizontal="center" vertical="center" wrapText="1"/>
    </xf>
    <xf numFmtId="168" fontId="4" fillId="7" borderId="44" xfId="3" applyNumberFormat="1"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22" xfId="0" applyFont="1" applyFill="1" applyBorder="1" applyAlignment="1">
      <alignment horizontal="center" vertical="center" wrapText="1"/>
    </xf>
  </cellXfs>
  <cellStyles count="15">
    <cellStyle name="Comma [0] 2" xfId="9" xr:uid="{BD0B569C-BF38-4286-BBED-87BE07D3E39A}"/>
    <cellStyle name="Currency [0] 2" xfId="10" xr:uid="{7FDE4C19-3430-4C8E-B1D5-3B2273EBA1BA}"/>
    <cellStyle name="Millares" xfId="14" builtinId="3"/>
    <cellStyle name="Millares [0]" xfId="1" builtinId="6"/>
    <cellStyle name="Millares [0] 2" xfId="6" xr:uid="{00000000-0005-0000-0000-000001000000}"/>
    <cellStyle name="Millares [0] 2 2" xfId="12" xr:uid="{B56FB6D3-8C8F-4ADF-B600-D567E6CD09EA}"/>
    <cellStyle name="Moneda [0]" xfId="2" builtinId="7"/>
    <cellStyle name="Moneda [0] 2" xfId="5" xr:uid="{00000000-0005-0000-0000-000003000000}"/>
    <cellStyle name="Moneda [0] 3" xfId="7" xr:uid="{00000000-0005-0000-0000-000004000000}"/>
    <cellStyle name="Moneda [0] 3 2" xfId="13" xr:uid="{350C885A-97EA-4F8E-893B-7B09422B3D57}"/>
    <cellStyle name="Moneda 2" xfId="4" xr:uid="{00000000-0005-0000-0000-000005000000}"/>
    <cellStyle name="Moneda 2 2" xfId="11" xr:uid="{686B41F9-354E-4BCD-8A1F-6DCA4EAA3959}"/>
    <cellStyle name="Normal" xfId="0" builtinId="0"/>
    <cellStyle name="Normal 4" xfId="8" xr:uid="{0D4C35EF-652D-4BDD-8268-F4D073793885}"/>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Gráficas!$B$2</c:f>
              <c:strCache>
                <c:ptCount val="1"/>
                <c:pt idx="0">
                  <c:v>OAP</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Gráficas!$C$2:$D$2</c:f>
              <c:numCache>
                <c:formatCode>0.00%</c:formatCode>
                <c:ptCount val="2"/>
                <c:pt idx="0">
                  <c:v>0.45414000000000004</c:v>
                </c:pt>
                <c:pt idx="1">
                  <c:v>0.45</c:v>
                </c:pt>
              </c:numCache>
            </c:numRef>
          </c:val>
          <c:extLst>
            <c:ext xmlns:c16="http://schemas.microsoft.com/office/drawing/2014/chart" uri="{C3380CC4-5D6E-409C-BE32-E72D297353CC}">
              <c16:uniqueId val="{00000000-AFFD-476D-B59C-4ED393EDFAFD}"/>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1-AFFD-476D-B59C-4ED393EDFAFD}"/>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Gráficas!$B$11</c:f>
              <c:strCache>
                <c:ptCount val="1"/>
                <c:pt idx="0">
                  <c:v>SIPTA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Gráficas!$C$11:$D$11</c:f>
              <c:numCache>
                <c:formatCode>0.00%</c:formatCode>
                <c:ptCount val="2"/>
                <c:pt idx="0">
                  <c:v>0.56810350877192983</c:v>
                </c:pt>
                <c:pt idx="1">
                  <c:v>0.49199999999999999</c:v>
                </c:pt>
              </c:numCache>
            </c:numRef>
          </c:val>
          <c:extLst>
            <c:ext xmlns:c16="http://schemas.microsoft.com/office/drawing/2014/chart" uri="{C3380CC4-5D6E-409C-BE32-E72D297353CC}">
              <c16:uniqueId val="{00000000-006E-4EC9-9796-A1B0B8007807}"/>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1-006E-4EC9-9796-A1B0B800780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Gráficas!$B$12</c:f>
              <c:strCache>
                <c:ptCount val="1"/>
                <c:pt idx="0">
                  <c:v>OCDI</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0AE8-4E0F-818A-0797A882FE5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Gráficas!$C$12:$D$12</c:f>
              <c:numCache>
                <c:formatCode>0.00%</c:formatCode>
                <c:ptCount val="2"/>
                <c:pt idx="0">
                  <c:v>0.56799999999999995</c:v>
                </c:pt>
                <c:pt idx="1">
                  <c:v>0</c:v>
                </c:pt>
              </c:numCache>
            </c:numRef>
          </c:val>
          <c:extLst>
            <c:ext xmlns:c16="http://schemas.microsoft.com/office/drawing/2014/chart" uri="{C3380CC4-5D6E-409C-BE32-E72D297353CC}">
              <c16:uniqueId val="{00000000-0AE8-4E0F-818A-0797A882FE53}"/>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1-0AE8-4E0F-818A-0797A882FE53}"/>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Gráficas!$B$3</c:f>
              <c:strCache>
                <c:ptCount val="1"/>
                <c:pt idx="0">
                  <c:v>OAJ</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A201-456E-ACD6-E92673D8FD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Gráficas!$C$3:$D$3</c:f>
              <c:numCache>
                <c:formatCode>0.00%</c:formatCode>
                <c:ptCount val="2"/>
                <c:pt idx="0">
                  <c:v>0.71</c:v>
                </c:pt>
                <c:pt idx="1">
                  <c:v>0</c:v>
                </c:pt>
              </c:numCache>
            </c:numRef>
          </c:val>
          <c:extLst>
            <c:ext xmlns:c16="http://schemas.microsoft.com/office/drawing/2014/chart" uri="{C3380CC4-5D6E-409C-BE32-E72D297353CC}">
              <c16:uniqueId val="{00000000-A201-456E-ACD6-E92673D8FD49}"/>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1-A201-456E-ACD6-E92673D8FD49}"/>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Gráficas!$B$4</c:f>
              <c:strCache>
                <c:ptCount val="1"/>
                <c:pt idx="0">
                  <c:v>OTI</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4ED4-461B-85C4-5FECE8B664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Gráficas!$C$4:$D$4</c:f>
              <c:numCache>
                <c:formatCode>0.00%</c:formatCode>
                <c:ptCount val="2"/>
                <c:pt idx="0">
                  <c:v>0.43333333333333335</c:v>
                </c:pt>
                <c:pt idx="1">
                  <c:v>0</c:v>
                </c:pt>
              </c:numCache>
            </c:numRef>
          </c:val>
          <c:extLst>
            <c:ext xmlns:c16="http://schemas.microsoft.com/office/drawing/2014/chart" uri="{C3380CC4-5D6E-409C-BE32-E72D297353CC}">
              <c16:uniqueId val="{00000001-4ED4-461B-85C4-5FECE8B664C4}"/>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2-4ED4-461B-85C4-5FECE8B664C4}"/>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Gráficas!$B$5</c:f>
              <c:strCache>
                <c:ptCount val="1"/>
                <c:pt idx="0">
                  <c:v>Comunicaciones</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2AF0-44D4-B4AF-FA3ED5A7B5D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Gráficas!$C$5:$D$5</c:f>
              <c:numCache>
                <c:formatCode>0.00%</c:formatCode>
                <c:ptCount val="2"/>
                <c:pt idx="0">
                  <c:v>0.91</c:v>
                </c:pt>
                <c:pt idx="1">
                  <c:v>0</c:v>
                </c:pt>
              </c:numCache>
            </c:numRef>
          </c:val>
          <c:extLst>
            <c:ext xmlns:c16="http://schemas.microsoft.com/office/drawing/2014/chart" uri="{C3380CC4-5D6E-409C-BE32-E72D297353CC}">
              <c16:uniqueId val="{00000001-2AF0-44D4-B4AF-FA3ED5A7B5D4}"/>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2-2AF0-44D4-B4AF-FA3ED5A7B5D4}"/>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Gráficas!$B$6</c:f>
              <c:strCache>
                <c:ptCount val="1"/>
                <c:pt idx="0">
                  <c:v>OCI</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4F1D-4CA5-9849-4FD6FDC29D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Gráficas!$C$6:$D$6</c:f>
              <c:numCache>
                <c:formatCode>0.00%</c:formatCode>
                <c:ptCount val="2"/>
                <c:pt idx="0">
                  <c:v>0.49578927536842105</c:v>
                </c:pt>
                <c:pt idx="1">
                  <c:v>0</c:v>
                </c:pt>
              </c:numCache>
            </c:numRef>
          </c:val>
          <c:extLst>
            <c:ext xmlns:c16="http://schemas.microsoft.com/office/drawing/2014/chart" uri="{C3380CC4-5D6E-409C-BE32-E72D297353CC}">
              <c16:uniqueId val="{00000000-4F1D-4CA5-9849-4FD6FDC29D97}"/>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1-4F1D-4CA5-9849-4FD6FDC29D9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Gráficas!$B$7</c:f>
              <c:strCache>
                <c:ptCount val="1"/>
                <c:pt idx="0">
                  <c:v>SAF</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Gráficas!$C$7:$D$7</c:f>
              <c:numCache>
                <c:formatCode>0.00%</c:formatCode>
                <c:ptCount val="2"/>
                <c:pt idx="0">
                  <c:v>0.56584009821801606</c:v>
                </c:pt>
                <c:pt idx="1">
                  <c:v>0.63664999999999994</c:v>
                </c:pt>
              </c:numCache>
            </c:numRef>
          </c:val>
          <c:extLst>
            <c:ext xmlns:c16="http://schemas.microsoft.com/office/drawing/2014/chart" uri="{C3380CC4-5D6E-409C-BE32-E72D297353CC}">
              <c16:uniqueId val="{00000001-6818-4EA7-880A-9655B9541B79}"/>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2-6818-4EA7-880A-9655B9541B79}"/>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Gráficas!$B$8</c:f>
              <c:strCache>
                <c:ptCount val="1"/>
                <c:pt idx="0">
                  <c:v>SMPCA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Gráficas!$C$8:$D$8</c:f>
              <c:numCache>
                <c:formatCode>0.00%</c:formatCode>
                <c:ptCount val="2"/>
                <c:pt idx="0">
                  <c:v>0.58373325333333326</c:v>
                </c:pt>
                <c:pt idx="1">
                  <c:v>0.43064999999999998</c:v>
                </c:pt>
              </c:numCache>
            </c:numRef>
          </c:val>
          <c:extLst>
            <c:ext xmlns:c16="http://schemas.microsoft.com/office/drawing/2014/chart" uri="{C3380CC4-5D6E-409C-BE32-E72D297353CC}">
              <c16:uniqueId val="{00000000-32D3-4808-8293-4992EB062881}"/>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1-32D3-4808-8293-4992EB062881}"/>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Gráficas!$B$9</c:f>
              <c:strCache>
                <c:ptCount val="1"/>
                <c:pt idx="0">
                  <c:v>SELA</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5804-48B6-A8EC-3F1A3E46B70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Gráficas!$C$9:$D$9</c:f>
              <c:numCache>
                <c:formatCode>0.00%</c:formatCode>
                <c:ptCount val="2"/>
                <c:pt idx="0">
                  <c:v>0.63575025437534394</c:v>
                </c:pt>
                <c:pt idx="1">
                  <c:v>0</c:v>
                </c:pt>
              </c:numCache>
            </c:numRef>
          </c:val>
          <c:extLst>
            <c:ext xmlns:c16="http://schemas.microsoft.com/office/drawing/2014/chart" uri="{C3380CC4-5D6E-409C-BE32-E72D297353CC}">
              <c16:uniqueId val="{00000000-5804-48B6-A8EC-3F1A3E46B700}"/>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1-5804-48B6-A8EC-3F1A3E46B700}"/>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Gráficas!$B$10</c:f>
              <c:strCache>
                <c:ptCount val="1"/>
                <c:pt idx="0">
                  <c:v>SSLA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Gráficas!$C$10:$D$10</c:f>
              <c:numCache>
                <c:formatCode>0.00%</c:formatCode>
                <c:ptCount val="2"/>
                <c:pt idx="0">
                  <c:v>0.55112390428361691</c:v>
                </c:pt>
                <c:pt idx="1">
                  <c:v>0.83933333333333349</c:v>
                </c:pt>
              </c:numCache>
            </c:numRef>
          </c:val>
          <c:extLst>
            <c:ext xmlns:c16="http://schemas.microsoft.com/office/drawing/2014/chart" uri="{C3380CC4-5D6E-409C-BE32-E72D297353CC}">
              <c16:uniqueId val="{00000000-30D5-4735-8781-8CFAE2790A37}"/>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1-30D5-4735-8781-8CFAE2790A3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19050</xdr:rowOff>
    </xdr:from>
    <xdr:to>
      <xdr:col>6</xdr:col>
      <xdr:colOff>180975</xdr:colOff>
      <xdr:row>31</xdr:row>
      <xdr:rowOff>147637</xdr:rowOff>
    </xdr:to>
    <xdr:graphicFrame macro="">
      <xdr:nvGraphicFramePr>
        <xdr:cNvPr id="2" name="Gráfico 1">
          <a:extLst>
            <a:ext uri="{FF2B5EF4-FFF2-40B4-BE49-F238E27FC236}">
              <a16:creationId xmlns:a16="http://schemas.microsoft.com/office/drawing/2014/main" id="{5E0A3E37-5773-2D66-1E5C-B35BA46C82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752475</xdr:colOff>
      <xdr:row>35</xdr:row>
      <xdr:rowOff>66675</xdr:rowOff>
    </xdr:from>
    <xdr:to>
      <xdr:col>6</xdr:col>
      <xdr:colOff>171450</xdr:colOff>
      <xdr:row>51</xdr:row>
      <xdr:rowOff>4762</xdr:rowOff>
    </xdr:to>
    <xdr:graphicFrame macro="">
      <xdr:nvGraphicFramePr>
        <xdr:cNvPr id="3" name="Gráfico 2">
          <a:extLst>
            <a:ext uri="{FF2B5EF4-FFF2-40B4-BE49-F238E27FC236}">
              <a16:creationId xmlns:a16="http://schemas.microsoft.com/office/drawing/2014/main" id="{39E9A219-3359-49EA-B79C-A5D1659CE8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6</xdr:col>
      <xdr:colOff>180975</xdr:colOff>
      <xdr:row>70</xdr:row>
      <xdr:rowOff>128587</xdr:rowOff>
    </xdr:to>
    <xdr:graphicFrame macro="">
      <xdr:nvGraphicFramePr>
        <xdr:cNvPr id="4" name="Gráfico 3">
          <a:extLst>
            <a:ext uri="{FF2B5EF4-FFF2-40B4-BE49-F238E27FC236}">
              <a16:creationId xmlns:a16="http://schemas.microsoft.com/office/drawing/2014/main" id="{495ED6F9-2E21-4EF7-9427-0CFDFB6461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6</xdr:col>
      <xdr:colOff>180975</xdr:colOff>
      <xdr:row>90</xdr:row>
      <xdr:rowOff>128587</xdr:rowOff>
    </xdr:to>
    <xdr:graphicFrame macro="">
      <xdr:nvGraphicFramePr>
        <xdr:cNvPr id="5" name="Gráfico 4">
          <a:extLst>
            <a:ext uri="{FF2B5EF4-FFF2-40B4-BE49-F238E27FC236}">
              <a16:creationId xmlns:a16="http://schemas.microsoft.com/office/drawing/2014/main" id="{76369B5A-E812-4E7F-9C18-0D514143F1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6</xdr:col>
      <xdr:colOff>180975</xdr:colOff>
      <xdr:row>110</xdr:row>
      <xdr:rowOff>128587</xdr:rowOff>
    </xdr:to>
    <xdr:graphicFrame macro="">
      <xdr:nvGraphicFramePr>
        <xdr:cNvPr id="6" name="Gráfico 5">
          <a:extLst>
            <a:ext uri="{FF2B5EF4-FFF2-40B4-BE49-F238E27FC236}">
              <a16:creationId xmlns:a16="http://schemas.microsoft.com/office/drawing/2014/main" id="{AA078EBD-610C-4429-B7CB-DE443A4DAA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6</xdr:col>
      <xdr:colOff>180975</xdr:colOff>
      <xdr:row>130</xdr:row>
      <xdr:rowOff>128587</xdr:rowOff>
    </xdr:to>
    <xdr:graphicFrame macro="">
      <xdr:nvGraphicFramePr>
        <xdr:cNvPr id="7" name="Gráfico 6">
          <a:extLst>
            <a:ext uri="{FF2B5EF4-FFF2-40B4-BE49-F238E27FC236}">
              <a16:creationId xmlns:a16="http://schemas.microsoft.com/office/drawing/2014/main" id="{309342CC-CEF9-46C2-92EF-C0E80E6A02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6</xdr:col>
      <xdr:colOff>180975</xdr:colOff>
      <xdr:row>150</xdr:row>
      <xdr:rowOff>128587</xdr:rowOff>
    </xdr:to>
    <xdr:graphicFrame macro="">
      <xdr:nvGraphicFramePr>
        <xdr:cNvPr id="8" name="Gráfico 7">
          <a:extLst>
            <a:ext uri="{FF2B5EF4-FFF2-40B4-BE49-F238E27FC236}">
              <a16:creationId xmlns:a16="http://schemas.microsoft.com/office/drawing/2014/main" id="{B1282D29-A8B4-42BA-B925-4236AF39A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6</xdr:col>
      <xdr:colOff>180975</xdr:colOff>
      <xdr:row>170</xdr:row>
      <xdr:rowOff>128587</xdr:rowOff>
    </xdr:to>
    <xdr:graphicFrame macro="">
      <xdr:nvGraphicFramePr>
        <xdr:cNvPr id="9" name="Gráfico 8">
          <a:extLst>
            <a:ext uri="{FF2B5EF4-FFF2-40B4-BE49-F238E27FC236}">
              <a16:creationId xmlns:a16="http://schemas.microsoft.com/office/drawing/2014/main" id="{33734FB2-F69A-423A-BF66-A5A9836337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175</xdr:row>
      <xdr:rowOff>0</xdr:rowOff>
    </xdr:from>
    <xdr:to>
      <xdr:col>6</xdr:col>
      <xdr:colOff>180975</xdr:colOff>
      <xdr:row>190</xdr:row>
      <xdr:rowOff>128587</xdr:rowOff>
    </xdr:to>
    <xdr:graphicFrame macro="">
      <xdr:nvGraphicFramePr>
        <xdr:cNvPr id="10" name="Gráfico 9">
          <a:extLst>
            <a:ext uri="{FF2B5EF4-FFF2-40B4-BE49-F238E27FC236}">
              <a16:creationId xmlns:a16="http://schemas.microsoft.com/office/drawing/2014/main" id="{EDCBEFC6-3AD6-43A7-8D82-C80A8E82C4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6</xdr:col>
      <xdr:colOff>180975</xdr:colOff>
      <xdr:row>210</xdr:row>
      <xdr:rowOff>128587</xdr:rowOff>
    </xdr:to>
    <xdr:graphicFrame macro="">
      <xdr:nvGraphicFramePr>
        <xdr:cNvPr id="11" name="Gráfico 10">
          <a:extLst>
            <a:ext uri="{FF2B5EF4-FFF2-40B4-BE49-F238E27FC236}">
              <a16:creationId xmlns:a16="http://schemas.microsoft.com/office/drawing/2014/main" id="{8D166491-54A1-400A-AC93-3F085E5065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6</xdr:col>
      <xdr:colOff>180975</xdr:colOff>
      <xdr:row>230</xdr:row>
      <xdr:rowOff>128587</xdr:rowOff>
    </xdr:to>
    <xdr:graphicFrame macro="">
      <xdr:nvGraphicFramePr>
        <xdr:cNvPr id="12" name="Gráfico 11">
          <a:extLst>
            <a:ext uri="{FF2B5EF4-FFF2-40B4-BE49-F238E27FC236}">
              <a16:creationId xmlns:a16="http://schemas.microsoft.com/office/drawing/2014/main" id="{52EDE985-2BEB-41D0-A031-57955EDCCF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1</xdr:col>
      <xdr:colOff>114300</xdr:colOff>
      <xdr:row>2</xdr:row>
      <xdr:rowOff>242183</xdr:rowOff>
    </xdr:to>
    <xdr:pic>
      <xdr:nvPicPr>
        <xdr:cNvPr id="11" name="Imagen 10" descr="Logo ANLA">
          <a:extLst>
            <a:ext uri="{FF2B5EF4-FFF2-40B4-BE49-F238E27FC236}">
              <a16:creationId xmlns:a16="http://schemas.microsoft.com/office/drawing/2014/main" id="{3CBC0E8F-6315-439B-8177-9A35665DD9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76200"/>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xdr:colOff>
      <xdr:row>0</xdr:row>
      <xdr:rowOff>85725</xdr:rowOff>
    </xdr:from>
    <xdr:to>
      <xdr:col>1</xdr:col>
      <xdr:colOff>895350</xdr:colOff>
      <xdr:row>2</xdr:row>
      <xdr:rowOff>251708</xdr:rowOff>
    </xdr:to>
    <xdr:pic>
      <xdr:nvPicPr>
        <xdr:cNvPr id="5" name="Imagen 4" descr="Logo ANLA">
          <a:extLst>
            <a:ext uri="{FF2B5EF4-FFF2-40B4-BE49-F238E27FC236}">
              <a16:creationId xmlns:a16="http://schemas.microsoft.com/office/drawing/2014/main" id="{B9025313-9B28-4E3B-8AF9-194220C072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85725"/>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91108</xdr:colOff>
      <xdr:row>0</xdr:row>
      <xdr:rowOff>82826</xdr:rowOff>
    </xdr:from>
    <xdr:to>
      <xdr:col>1</xdr:col>
      <xdr:colOff>245165</xdr:colOff>
      <xdr:row>2</xdr:row>
      <xdr:rowOff>247981</xdr:rowOff>
    </xdr:to>
    <xdr:pic>
      <xdr:nvPicPr>
        <xdr:cNvPr id="8" name="Imagen 7" descr="Logo ANLA">
          <a:extLst>
            <a:ext uri="{FF2B5EF4-FFF2-40B4-BE49-F238E27FC236}">
              <a16:creationId xmlns:a16="http://schemas.microsoft.com/office/drawing/2014/main" id="{21CCFA92-AC3D-457B-BCCC-E0A1814984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08" y="82826"/>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1</xdr:col>
      <xdr:colOff>200025</xdr:colOff>
      <xdr:row>2</xdr:row>
      <xdr:rowOff>270758</xdr:rowOff>
    </xdr:to>
    <xdr:pic>
      <xdr:nvPicPr>
        <xdr:cNvPr id="9" name="Imagen 8" descr="Logo ANLA">
          <a:extLst>
            <a:ext uri="{FF2B5EF4-FFF2-40B4-BE49-F238E27FC236}">
              <a16:creationId xmlns:a16="http://schemas.microsoft.com/office/drawing/2014/main" id="{2A127C85-46E8-4059-9EE1-1EAE36C2C8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04775"/>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91108</xdr:colOff>
      <xdr:row>0</xdr:row>
      <xdr:rowOff>82826</xdr:rowOff>
    </xdr:from>
    <xdr:to>
      <xdr:col>1</xdr:col>
      <xdr:colOff>245165</xdr:colOff>
      <xdr:row>2</xdr:row>
      <xdr:rowOff>247981</xdr:rowOff>
    </xdr:to>
    <xdr:pic>
      <xdr:nvPicPr>
        <xdr:cNvPr id="9" name="Imagen 8" descr="Logo ANLA">
          <a:extLst>
            <a:ext uri="{FF2B5EF4-FFF2-40B4-BE49-F238E27FC236}">
              <a16:creationId xmlns:a16="http://schemas.microsoft.com/office/drawing/2014/main" id="{DD7988F8-E04F-48E8-9213-366EE4B5BA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08" y="82826"/>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112059</xdr:colOff>
      <xdr:row>0</xdr:row>
      <xdr:rowOff>44823</xdr:rowOff>
    </xdr:from>
    <xdr:to>
      <xdr:col>1</xdr:col>
      <xdr:colOff>262218</xdr:colOff>
      <xdr:row>2</xdr:row>
      <xdr:rowOff>211927</xdr:rowOff>
    </xdr:to>
    <xdr:pic>
      <xdr:nvPicPr>
        <xdr:cNvPr id="8" name="Imagen 7" descr="Logo ANLA">
          <a:extLst>
            <a:ext uri="{FF2B5EF4-FFF2-40B4-BE49-F238E27FC236}">
              <a16:creationId xmlns:a16="http://schemas.microsoft.com/office/drawing/2014/main" id="{86C34E8B-EE9A-4E9F-A8F6-8000EDEB43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059" y="44823"/>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57149</xdr:colOff>
      <xdr:row>6</xdr:row>
      <xdr:rowOff>552451</xdr:rowOff>
    </xdr:from>
    <xdr:to>
      <xdr:col>27</xdr:col>
      <xdr:colOff>3667124</xdr:colOff>
      <xdr:row>6</xdr:row>
      <xdr:rowOff>1005285</xdr:rowOff>
    </xdr:to>
    <xdr:pic>
      <xdr:nvPicPr>
        <xdr:cNvPr id="9" name="Imagen 8">
          <a:extLst>
            <a:ext uri="{FF2B5EF4-FFF2-40B4-BE49-F238E27FC236}">
              <a16:creationId xmlns:a16="http://schemas.microsoft.com/office/drawing/2014/main" id="{AFD6BA88-8545-4575-B0F9-0F75E2DBD2EB}"/>
            </a:ext>
          </a:extLst>
        </xdr:cNvPr>
        <xdr:cNvPicPr>
          <a:picLocks noChangeAspect="1"/>
        </xdr:cNvPicPr>
      </xdr:nvPicPr>
      <xdr:blipFill>
        <a:blip xmlns:r="http://schemas.openxmlformats.org/officeDocument/2006/relationships" r:embed="rId2"/>
        <a:stretch>
          <a:fillRect/>
        </a:stretch>
      </xdr:blipFill>
      <xdr:spPr>
        <a:xfrm>
          <a:off x="32242124" y="2524126"/>
          <a:ext cx="3609975" cy="452834"/>
        </a:xfrm>
        <a:prstGeom prst="rect">
          <a:avLst/>
        </a:prstGeom>
      </xdr:spPr>
    </xdr:pic>
    <xdr:clientData/>
  </xdr:twoCellAnchor>
  <xdr:twoCellAnchor editAs="oneCell">
    <xdr:from>
      <xdr:col>27</xdr:col>
      <xdr:colOff>190500</xdr:colOff>
      <xdr:row>7</xdr:row>
      <xdr:rowOff>1123951</xdr:rowOff>
    </xdr:from>
    <xdr:to>
      <xdr:col>27</xdr:col>
      <xdr:colOff>3525084</xdr:colOff>
      <xdr:row>7</xdr:row>
      <xdr:rowOff>2203569</xdr:rowOff>
    </xdr:to>
    <xdr:pic>
      <xdr:nvPicPr>
        <xdr:cNvPr id="10" name="Imagen 9">
          <a:extLst>
            <a:ext uri="{FF2B5EF4-FFF2-40B4-BE49-F238E27FC236}">
              <a16:creationId xmlns:a16="http://schemas.microsoft.com/office/drawing/2014/main" id="{A014685A-1A2E-40E9-A6F1-E1DC9017F7D4}"/>
            </a:ext>
          </a:extLst>
        </xdr:cNvPr>
        <xdr:cNvPicPr>
          <a:picLocks noChangeAspect="1"/>
        </xdr:cNvPicPr>
      </xdr:nvPicPr>
      <xdr:blipFill>
        <a:blip xmlns:r="http://schemas.openxmlformats.org/officeDocument/2006/relationships" r:embed="rId3"/>
        <a:stretch>
          <a:fillRect/>
        </a:stretch>
      </xdr:blipFill>
      <xdr:spPr>
        <a:xfrm>
          <a:off x="32375475" y="4219576"/>
          <a:ext cx="3334584" cy="1079618"/>
        </a:xfrm>
        <a:prstGeom prst="rect">
          <a:avLst/>
        </a:prstGeom>
      </xdr:spPr>
    </xdr:pic>
    <xdr:clientData/>
  </xdr:twoCellAnchor>
  <xdr:twoCellAnchor editAs="oneCell">
    <xdr:from>
      <xdr:col>27</xdr:col>
      <xdr:colOff>876300</xdr:colOff>
      <xdr:row>8</xdr:row>
      <xdr:rowOff>658633</xdr:rowOff>
    </xdr:from>
    <xdr:to>
      <xdr:col>27</xdr:col>
      <xdr:colOff>2752477</xdr:colOff>
      <xdr:row>8</xdr:row>
      <xdr:rowOff>1971674</xdr:rowOff>
    </xdr:to>
    <xdr:pic>
      <xdr:nvPicPr>
        <xdr:cNvPr id="11" name="Imagen 10">
          <a:extLst>
            <a:ext uri="{FF2B5EF4-FFF2-40B4-BE49-F238E27FC236}">
              <a16:creationId xmlns:a16="http://schemas.microsoft.com/office/drawing/2014/main" id="{93C46441-1851-4914-8A66-EFB1497EB8A1}"/>
            </a:ext>
          </a:extLst>
        </xdr:cNvPr>
        <xdr:cNvPicPr>
          <a:picLocks noChangeAspect="1"/>
        </xdr:cNvPicPr>
      </xdr:nvPicPr>
      <xdr:blipFill>
        <a:blip xmlns:r="http://schemas.openxmlformats.org/officeDocument/2006/relationships" r:embed="rId4"/>
        <a:stretch>
          <a:fillRect/>
        </a:stretch>
      </xdr:blipFill>
      <xdr:spPr>
        <a:xfrm>
          <a:off x="33061275" y="5983108"/>
          <a:ext cx="1876177" cy="1313041"/>
        </a:xfrm>
        <a:prstGeom prst="rect">
          <a:avLst/>
        </a:prstGeom>
      </xdr:spPr>
    </xdr:pic>
    <xdr:clientData/>
  </xdr:twoCellAnchor>
  <xdr:twoCellAnchor editAs="oneCell">
    <xdr:from>
      <xdr:col>31</xdr:col>
      <xdr:colOff>163968</xdr:colOff>
      <xdr:row>10</xdr:row>
      <xdr:rowOff>653756</xdr:rowOff>
    </xdr:from>
    <xdr:to>
      <xdr:col>31</xdr:col>
      <xdr:colOff>3790950</xdr:colOff>
      <xdr:row>10</xdr:row>
      <xdr:rowOff>2148195</xdr:rowOff>
    </xdr:to>
    <xdr:pic>
      <xdr:nvPicPr>
        <xdr:cNvPr id="12" name="Imagen 11">
          <a:extLst>
            <a:ext uri="{FF2B5EF4-FFF2-40B4-BE49-F238E27FC236}">
              <a16:creationId xmlns:a16="http://schemas.microsoft.com/office/drawing/2014/main" id="{A045407A-97F3-4EAB-9A57-E0D232695BDE}"/>
            </a:ext>
          </a:extLst>
        </xdr:cNvPr>
        <xdr:cNvPicPr>
          <a:picLocks noChangeAspect="1"/>
        </xdr:cNvPicPr>
      </xdr:nvPicPr>
      <xdr:blipFill>
        <a:blip xmlns:r="http://schemas.openxmlformats.org/officeDocument/2006/relationships" r:embed="rId5"/>
        <a:stretch>
          <a:fillRect/>
        </a:stretch>
      </xdr:blipFill>
      <xdr:spPr>
        <a:xfrm>
          <a:off x="38759268" y="8721431"/>
          <a:ext cx="3626982" cy="1494439"/>
        </a:xfrm>
        <a:prstGeom prst="rect">
          <a:avLst/>
        </a:prstGeom>
      </xdr:spPr>
    </xdr:pic>
    <xdr:clientData/>
  </xdr:twoCellAnchor>
  <xdr:twoCellAnchor editAs="oneCell">
    <xdr:from>
      <xdr:col>31</xdr:col>
      <xdr:colOff>819398</xdr:colOff>
      <xdr:row>9</xdr:row>
      <xdr:rowOff>476251</xdr:rowOff>
    </xdr:from>
    <xdr:to>
      <xdr:col>31</xdr:col>
      <xdr:colOff>3260846</xdr:colOff>
      <xdr:row>9</xdr:row>
      <xdr:rowOff>3067051</xdr:rowOff>
    </xdr:to>
    <xdr:pic>
      <xdr:nvPicPr>
        <xdr:cNvPr id="13" name="Imagen 12">
          <a:extLst>
            <a:ext uri="{FF2B5EF4-FFF2-40B4-BE49-F238E27FC236}">
              <a16:creationId xmlns:a16="http://schemas.microsoft.com/office/drawing/2014/main" id="{790BB3CD-E2E6-41B8-9BA7-C0B1DB71C550}"/>
            </a:ext>
          </a:extLst>
        </xdr:cNvPr>
        <xdr:cNvPicPr>
          <a:picLocks noChangeAspect="1"/>
        </xdr:cNvPicPr>
      </xdr:nvPicPr>
      <xdr:blipFill>
        <a:blip xmlns:r="http://schemas.openxmlformats.org/officeDocument/2006/relationships" r:embed="rId6"/>
        <a:stretch>
          <a:fillRect/>
        </a:stretch>
      </xdr:blipFill>
      <xdr:spPr>
        <a:xfrm>
          <a:off x="39414698" y="7781926"/>
          <a:ext cx="2441448" cy="2590800"/>
        </a:xfrm>
        <a:prstGeom prst="rect">
          <a:avLst/>
        </a:prstGeom>
      </xdr:spPr>
    </xdr:pic>
    <xdr:clientData/>
  </xdr:twoCellAnchor>
  <xdr:twoCellAnchor editAs="oneCell">
    <xdr:from>
      <xdr:col>31</xdr:col>
      <xdr:colOff>666750</xdr:colOff>
      <xdr:row>7</xdr:row>
      <xdr:rowOff>948506</xdr:rowOff>
    </xdr:from>
    <xdr:to>
      <xdr:col>31</xdr:col>
      <xdr:colOff>3629848</xdr:colOff>
      <xdr:row>7</xdr:row>
      <xdr:rowOff>2191096</xdr:rowOff>
    </xdr:to>
    <xdr:pic>
      <xdr:nvPicPr>
        <xdr:cNvPr id="14" name="Imagen 13">
          <a:extLst>
            <a:ext uri="{FF2B5EF4-FFF2-40B4-BE49-F238E27FC236}">
              <a16:creationId xmlns:a16="http://schemas.microsoft.com/office/drawing/2014/main" id="{D88C95AC-697A-4876-942B-F9E504172D1A}"/>
            </a:ext>
          </a:extLst>
        </xdr:cNvPr>
        <xdr:cNvPicPr>
          <a:picLocks noChangeAspect="1"/>
        </xdr:cNvPicPr>
      </xdr:nvPicPr>
      <xdr:blipFill>
        <a:blip xmlns:r="http://schemas.openxmlformats.org/officeDocument/2006/relationships" r:embed="rId7"/>
        <a:stretch>
          <a:fillRect/>
        </a:stretch>
      </xdr:blipFill>
      <xdr:spPr>
        <a:xfrm>
          <a:off x="39262050" y="4044131"/>
          <a:ext cx="2963098" cy="1242590"/>
        </a:xfrm>
        <a:prstGeom prst="rect">
          <a:avLst/>
        </a:prstGeom>
      </xdr:spPr>
    </xdr:pic>
    <xdr:clientData/>
  </xdr:twoCellAnchor>
  <xdr:twoCellAnchor editAs="oneCell">
    <xdr:from>
      <xdr:col>31</xdr:col>
      <xdr:colOff>743557</xdr:colOff>
      <xdr:row>11</xdr:row>
      <xdr:rowOff>657225</xdr:rowOff>
    </xdr:from>
    <xdr:to>
      <xdr:col>31</xdr:col>
      <xdr:colOff>3369583</xdr:colOff>
      <xdr:row>11</xdr:row>
      <xdr:rowOff>3200400</xdr:rowOff>
    </xdr:to>
    <xdr:pic>
      <xdr:nvPicPr>
        <xdr:cNvPr id="15" name="Imagen 14">
          <a:extLst>
            <a:ext uri="{FF2B5EF4-FFF2-40B4-BE49-F238E27FC236}">
              <a16:creationId xmlns:a16="http://schemas.microsoft.com/office/drawing/2014/main" id="{006C71E3-1479-477D-9CB1-340244375037}"/>
            </a:ext>
          </a:extLst>
        </xdr:cNvPr>
        <xdr:cNvPicPr>
          <a:picLocks noChangeAspect="1"/>
        </xdr:cNvPicPr>
      </xdr:nvPicPr>
      <xdr:blipFill>
        <a:blip xmlns:r="http://schemas.openxmlformats.org/officeDocument/2006/relationships" r:embed="rId8"/>
        <a:stretch>
          <a:fillRect/>
        </a:stretch>
      </xdr:blipFill>
      <xdr:spPr>
        <a:xfrm>
          <a:off x="39338857" y="14878050"/>
          <a:ext cx="2626026" cy="25431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107674</xdr:colOff>
      <xdr:row>0</xdr:row>
      <xdr:rowOff>66261</xdr:rowOff>
    </xdr:from>
    <xdr:to>
      <xdr:col>1</xdr:col>
      <xdr:colOff>385970</xdr:colOff>
      <xdr:row>2</xdr:row>
      <xdr:rowOff>231416</xdr:rowOff>
    </xdr:to>
    <xdr:pic>
      <xdr:nvPicPr>
        <xdr:cNvPr id="10" name="Imagen 9" descr="Logo ANLA">
          <a:extLst>
            <a:ext uri="{FF2B5EF4-FFF2-40B4-BE49-F238E27FC236}">
              <a16:creationId xmlns:a16="http://schemas.microsoft.com/office/drawing/2014/main" id="{E2BA87C5-F7C6-40C2-93A2-6B2E0975BF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74" y="66261"/>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66261</xdr:colOff>
      <xdr:row>0</xdr:row>
      <xdr:rowOff>74543</xdr:rowOff>
    </xdr:from>
    <xdr:to>
      <xdr:col>1</xdr:col>
      <xdr:colOff>369404</xdr:colOff>
      <xdr:row>2</xdr:row>
      <xdr:rowOff>239698</xdr:rowOff>
    </xdr:to>
    <xdr:pic>
      <xdr:nvPicPr>
        <xdr:cNvPr id="8" name="Imagen 7" descr="Logo ANLA">
          <a:extLst>
            <a:ext uri="{FF2B5EF4-FFF2-40B4-BE49-F238E27FC236}">
              <a16:creationId xmlns:a16="http://schemas.microsoft.com/office/drawing/2014/main" id="{D6B38380-A153-4CFE-8776-1703398D1E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61" y="74543"/>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41412</xdr:colOff>
      <xdr:row>7</xdr:row>
      <xdr:rowOff>902804</xdr:rowOff>
    </xdr:from>
    <xdr:to>
      <xdr:col>27</xdr:col>
      <xdr:colOff>4364934</xdr:colOff>
      <xdr:row>7</xdr:row>
      <xdr:rowOff>1759648</xdr:rowOff>
    </xdr:to>
    <xdr:pic>
      <xdr:nvPicPr>
        <xdr:cNvPr id="2" name="Imagen 1">
          <a:extLst>
            <a:ext uri="{FF2B5EF4-FFF2-40B4-BE49-F238E27FC236}">
              <a16:creationId xmlns:a16="http://schemas.microsoft.com/office/drawing/2014/main" id="{341BBBDB-73FC-4C64-84A6-E804FB50E0AC}"/>
            </a:ext>
          </a:extLst>
        </xdr:cNvPr>
        <xdr:cNvPicPr>
          <a:picLocks noChangeAspect="1"/>
        </xdr:cNvPicPr>
      </xdr:nvPicPr>
      <xdr:blipFill>
        <a:blip xmlns:r="http://schemas.openxmlformats.org/officeDocument/2006/relationships" r:embed="rId2"/>
        <a:stretch>
          <a:fillRect/>
        </a:stretch>
      </xdr:blipFill>
      <xdr:spPr>
        <a:xfrm>
          <a:off x="24408847" y="5797826"/>
          <a:ext cx="4323522" cy="856844"/>
        </a:xfrm>
        <a:prstGeom prst="rect">
          <a:avLst/>
        </a:prstGeom>
      </xdr:spPr>
    </xdr:pic>
    <xdr:clientData/>
  </xdr:twoCellAnchor>
  <xdr:twoCellAnchor editAs="oneCell">
    <xdr:from>
      <xdr:col>27</xdr:col>
      <xdr:colOff>919369</xdr:colOff>
      <xdr:row>6</xdr:row>
      <xdr:rowOff>1094026</xdr:rowOff>
    </xdr:from>
    <xdr:to>
      <xdr:col>27</xdr:col>
      <xdr:colOff>2959143</xdr:colOff>
      <xdr:row>6</xdr:row>
      <xdr:rowOff>1981874</xdr:rowOff>
    </xdr:to>
    <xdr:pic>
      <xdr:nvPicPr>
        <xdr:cNvPr id="3" name="Imagen 2">
          <a:extLst>
            <a:ext uri="{FF2B5EF4-FFF2-40B4-BE49-F238E27FC236}">
              <a16:creationId xmlns:a16="http://schemas.microsoft.com/office/drawing/2014/main" id="{7CAF9866-967A-4AF3-8F0E-2E02B359D8D7}"/>
            </a:ext>
          </a:extLst>
        </xdr:cNvPr>
        <xdr:cNvPicPr>
          <a:picLocks noChangeAspect="1"/>
        </xdr:cNvPicPr>
      </xdr:nvPicPr>
      <xdr:blipFill>
        <a:blip xmlns:r="http://schemas.openxmlformats.org/officeDocument/2006/relationships" r:embed="rId3"/>
        <a:stretch>
          <a:fillRect/>
        </a:stretch>
      </xdr:blipFill>
      <xdr:spPr>
        <a:xfrm>
          <a:off x="25286804" y="3172961"/>
          <a:ext cx="2039774" cy="8878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77931</xdr:colOff>
      <xdr:row>0</xdr:row>
      <xdr:rowOff>77932</xdr:rowOff>
    </xdr:from>
    <xdr:to>
      <xdr:col>1</xdr:col>
      <xdr:colOff>289213</xdr:colOff>
      <xdr:row>2</xdr:row>
      <xdr:rowOff>249110</xdr:rowOff>
    </xdr:to>
    <xdr:pic>
      <xdr:nvPicPr>
        <xdr:cNvPr id="5" name="Imagen 4" descr="Logo ANLA">
          <a:extLst>
            <a:ext uri="{FF2B5EF4-FFF2-40B4-BE49-F238E27FC236}">
              <a16:creationId xmlns:a16="http://schemas.microsoft.com/office/drawing/2014/main" id="{530F5225-8410-4E62-B805-5F6D9E2830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31" y="77932"/>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57978</xdr:colOff>
      <xdr:row>0</xdr:row>
      <xdr:rowOff>82826</xdr:rowOff>
    </xdr:from>
    <xdr:to>
      <xdr:col>1</xdr:col>
      <xdr:colOff>410817</xdr:colOff>
      <xdr:row>2</xdr:row>
      <xdr:rowOff>247981</xdr:rowOff>
    </xdr:to>
    <xdr:pic>
      <xdr:nvPicPr>
        <xdr:cNvPr id="5" name="Imagen 4" descr="Logo ANLA">
          <a:extLst>
            <a:ext uri="{FF2B5EF4-FFF2-40B4-BE49-F238E27FC236}">
              <a16:creationId xmlns:a16="http://schemas.microsoft.com/office/drawing/2014/main" id="{F5894B04-0CA3-4CC4-BEFA-87517A8D35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78" y="82826"/>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1</xdr:col>
      <xdr:colOff>257175</xdr:colOff>
      <xdr:row>2</xdr:row>
      <xdr:rowOff>232658</xdr:rowOff>
    </xdr:to>
    <xdr:pic>
      <xdr:nvPicPr>
        <xdr:cNvPr id="5" name="Imagen 4" descr="Logo ANLA">
          <a:extLst>
            <a:ext uri="{FF2B5EF4-FFF2-40B4-BE49-F238E27FC236}">
              <a16:creationId xmlns:a16="http://schemas.microsoft.com/office/drawing/2014/main" id="{28527AF8-6F4C-4F1B-B933-29E9E3926E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66675"/>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T%20Control%20Seguimientos%2029-Dic-17.xlsm"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Copia%20de%20Control%20T&#233;rminos%20Abril_2017%20REV2_EVALUACI&#211;N_DefJaz.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larcila\AppData\Local\Microsoft\Windows\INetCache\Content.Outlook\XHN05ZOW\PT%20Control%20T&#233;rminos%20ENERO%202017%2019012017.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ntrol%20de%20SEGUIMIENTO%202017_defintivo_RevLore_22en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arcila\AppData\Local\Microsoft\Windows\INetCache\Content.Outlook\XHN05ZOW\PT%20Control%20Seguimientos%202016%20ENERO%202017%20A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0%20SUBDIRECCION%20DE%20EYS\2017\CONTROL%20DE%20TERMINOS\0%20DICIEMBRE%2031%202016\Control%20de%20Terminos%20SIGOV%202016%20V5%20con%20corte%20al%2010-11-2016.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Octubre%2008-02(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PT%20Control%20T&#233;rminos%20DICIEMBRE%202016%20FINAL%2011012017.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Sectorial"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0%20SUBDIRECCION%20DE%20EYS\2016\CONTROL%20TERMINOS%20SIGOV\ENERGIA-MINERIA\2016-09-30\SIGOV%202016%20V5%2030Sep2016%20_Martha%20rev%20SES%2005102016.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Copia%20de%20Control%20T&#233;rminos%20mayo%202017%20Evaluaci&#243;n_EVALUACI&#211;N_defintiivo_V10ju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trol de Calidad"/>
      <sheetName val="Indicador estrategico"/>
      <sheetName val="Graficos Tiempo Promedio"/>
      <sheetName val="Solicitudes por estado"/>
      <sheetName val="Hoja1"/>
      <sheetName val="ESTADO DE TRAMITE"/>
      <sheetName val="Esta. Informe Seguimiento"/>
      <sheetName val="Hoja7"/>
      <sheetName val="Registro Control Tiempos"/>
      <sheetName val="29 Dic"/>
      <sheetName val="27-29 Dic"/>
      <sheetName val="Infome Plan de Accion SES 2017"/>
      <sheetName val="Productividad por sector"/>
      <sheetName val="Info Agroquímicos"/>
      <sheetName val="Resumen Estadisticas"/>
      <sheetName val="Resumen estadístico"/>
      <sheetName val="Info Minería"/>
      <sheetName val="Info Hidrocarburos"/>
      <sheetName val="Info Infraestructura"/>
      <sheetName val="Info Energía"/>
      <sheetName val="Anexo 1 de Pago"/>
      <sheetName val="Estado de Proyectos"/>
      <sheetName val="Hoja4"/>
      <sheetName val="Grafico LA Nueva"/>
      <sheetName val="Grafico LA Modificacion"/>
      <sheetName val="Decreto aplicable"/>
      <sheetName val="Proyectos PINES"/>
      <sheetName val="Bd Resoluciones"/>
      <sheetName val="Tiempos Años anteriores"/>
      <sheetName val="Informes de gestión"/>
      <sheetName val="Semaforos"/>
      <sheetName val="Hoja2"/>
      <sheetName val="PT Control Seguimientos 29-Dic-"/>
      <sheetName val="VIG. ANT - X GESTIO"/>
      <sheetName val="Vig. Ant"/>
      <sheetName val="VIG. 2017 - X GESTI"/>
      <sheetName val="2017"/>
      <sheetName val="SIN GESTIÓN BD"/>
      <sheetName val="REV. REZAGOS"/>
      <sheetName val="PT%20Control%20Seguimientos%2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trol de Calidad"/>
      <sheetName val="Indicador estrategico"/>
      <sheetName val="Graficos Tiempo Promedio"/>
      <sheetName val="Solicitudes por estado"/>
      <sheetName val="Estado Empalme"/>
      <sheetName val="Hoja4"/>
      <sheetName val="Hoja3"/>
      <sheetName val="Hoja2"/>
      <sheetName val="Registro Control Tiempos"/>
      <sheetName val="Resumen Estadisticas"/>
      <sheetName val="Resumen estadístico"/>
      <sheetName val="Estado de Proyectos"/>
      <sheetName val="Grafico LA Nueva"/>
      <sheetName val="Grafico LA Modificacion"/>
      <sheetName val="Grafico LA Nueva 2820"/>
      <sheetName val="Tiempos Año Anteriror"/>
      <sheetName val="Grafico LA Modificacion 2820"/>
      <sheetName val="Decreto aplicable"/>
      <sheetName val="Proyectos PINES"/>
      <sheetName val="Bd Resoluciones"/>
      <sheetName val="Tiempos Años anteriores"/>
      <sheetName val="Informes de gestión"/>
      <sheetName val="Semafo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de Proyectos"/>
      <sheetName val="Control de Calidad"/>
      <sheetName val="Indicador estrategico"/>
      <sheetName val="Graficos Tiempo Promedio"/>
      <sheetName val="Solicitudes por estado"/>
      <sheetName val="Estado Empalme"/>
      <sheetName val="Estadisticas AI 2016"/>
      <sheetName val="Hoja1"/>
      <sheetName val="Parametros"/>
      <sheetName val="Semaforos"/>
      <sheetName val="Hoja4"/>
      <sheetName val="Hoja5"/>
      <sheetName val="ESTADO SOLICITUDES"/>
      <sheetName val="Registro Control Tiempos"/>
      <sheetName val="Resumen Estadisticas"/>
      <sheetName val="Resumen estadístico"/>
      <sheetName val="Grafico LA Nueva"/>
      <sheetName val="Grafico LA Modificacion"/>
      <sheetName val="Grafico LA Nueva 2820"/>
      <sheetName val="Tiempos Año Anteriror"/>
      <sheetName val="Grafico LA Modificacion 2820"/>
      <sheetName val="Decreto aplicable"/>
      <sheetName val="Proyectos PINES"/>
      <sheetName val="Bd Resoluciones"/>
      <sheetName val="Tiempos Años anteriores"/>
      <sheetName val="Informes de gestió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Control Tiempos"/>
      <sheetName val="Hidrocarburos"/>
      <sheetName val="Infraestructura"/>
      <sheetName val="Minería"/>
      <sheetName val="Energía"/>
      <sheetName val="Agroquímico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trol de Calidad"/>
      <sheetName val="Indicador estrategico"/>
      <sheetName val="Graficos Tiempo Promedio"/>
      <sheetName val="Solicitudes por estado"/>
      <sheetName val="Hoja1"/>
      <sheetName val="ESTADO DE TRAMITE"/>
      <sheetName val="Registro Control Tiempos"/>
      <sheetName val="Resumen Estadisticas"/>
      <sheetName val="Resumen estadístico"/>
      <sheetName val="Anexo 1 de Pago"/>
      <sheetName val="Estado de Proyectos"/>
      <sheetName val="Grafico LA Nueva"/>
      <sheetName val="Grafico LA Modificacion"/>
      <sheetName val="Decreto aplicable"/>
      <sheetName val="Proyectos PINES"/>
      <sheetName val="Bd Resoluciones"/>
      <sheetName val="Tiempos Años anteriores"/>
      <sheetName val="Informes de gestión"/>
      <sheetName val="Semafo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s"/>
      <sheetName val="S"/>
      <sheetName val="H"/>
      <sheetName val="I"/>
      <sheetName val="E"/>
      <sheetName val="M"/>
      <sheetName val="A"/>
      <sheetName val="Anexo1"/>
      <sheetName val="R-2015"/>
      <sheetName val="1"/>
      <sheetName val="2"/>
      <sheetName val="Parametros"/>
      <sheetName val="BPH"/>
      <sheetName val="BPI"/>
      <sheetName val="BIE"/>
      <sheetName val="BPM"/>
      <sheetName val="Hoja1"/>
      <sheetName val="Contratistas"/>
      <sheetName val="Control de Terminos SIGOV 2016 "/>
      <sheetName val="Control%20de%20Terminos%20SIGOV"/>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2008"/>
      <sheetName val="MOV. TRANFRONTERIZO"/>
      <sheetName val="INVESTIGACION"/>
      <sheetName val="CITES"/>
      <sheetName val="SUSTRACCION DE RESERVA"/>
      <sheetName val="PERMISO FUERA LICENCIAS AMBIENT"/>
      <sheetName val="pendientes CITES"/>
      <sheetName val="Octubre"/>
      <sheetName val="% Evaluaciones Resueltas"/>
      <sheetName val="Tiempo de evaluación PROPUESTO"/>
      <sheetName val="Eficiencia_terminos"/>
      <sheetName val="Eficiencia_terminos (2)"/>
      <sheetName val="Tiempo de evaluación"/>
      <sheetName val="Hoja1"/>
      <sheetName val="Pendientes"/>
      <sheetName val="datoa paula"/>
      <sheetName val="% Evaluaciones Resueltas (2)"/>
      <sheetName val="Octubre 08-0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de Proyectos"/>
      <sheetName val="Control de Calidad"/>
      <sheetName val="Indicador estrategico"/>
      <sheetName val="Graficos Tiempo Promedio"/>
      <sheetName val="Solicitudes por estado"/>
      <sheetName val="Estado Empalme"/>
      <sheetName val="Estadisticas AI 2016"/>
      <sheetName val="Hoja1"/>
      <sheetName val="Parametros"/>
      <sheetName val="Semaforos"/>
      <sheetName val="Hoja4"/>
      <sheetName val="Hoja5"/>
      <sheetName val="ESTADO SOLICITUDES"/>
      <sheetName val="Registro Control Tiempos"/>
      <sheetName val="Resumen Estadisticas"/>
      <sheetName val="Resumen estadístico"/>
      <sheetName val="Grafico LA Nueva"/>
      <sheetName val="Grafico LA Modificacion"/>
      <sheetName val="Grafico LA Nueva 2820"/>
      <sheetName val="Tiempos Año Anteriror"/>
      <sheetName val="Grafico LA Modificacion 2820"/>
      <sheetName val="Decreto aplicable"/>
      <sheetName val="Proyectos PINES"/>
      <sheetName val="Bd Resoluciones"/>
      <sheetName val="Tiempos Años anteriores"/>
      <sheetName val="Informes de gest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orial"/>
      <sheetName val="Parametro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s"/>
      <sheetName val="S"/>
      <sheetName val="H"/>
      <sheetName val="I"/>
      <sheetName val="E"/>
      <sheetName val="M"/>
      <sheetName val="A"/>
      <sheetName val="Anexo1"/>
      <sheetName val="R-2015"/>
      <sheetName val="1"/>
      <sheetName val="2"/>
      <sheetName val="Parametros"/>
      <sheetName val="BPH"/>
      <sheetName val="BPI"/>
      <sheetName val="BIE"/>
      <sheetName val="BPM"/>
      <sheetName val="Hoja1"/>
      <sheetName val="Contrat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de Proyectos"/>
      <sheetName val="Control de Calidad"/>
      <sheetName val="Indicador estrategico"/>
      <sheetName val="Graficos Tiempo Promedio"/>
      <sheetName val="Solicitudes por estado"/>
      <sheetName val="Estado Empalme"/>
      <sheetName val="Estadisticas AI 2016"/>
      <sheetName val="Hoja1"/>
      <sheetName val="Parametros"/>
      <sheetName val="Semaforos"/>
      <sheetName val="Hoja4"/>
      <sheetName val="Hoja5"/>
      <sheetName val="ESTADO SOLICITUDES"/>
      <sheetName val="Registro Control Tiempos"/>
      <sheetName val="Resumen Estadisticas"/>
      <sheetName val="Resumen estadístico"/>
      <sheetName val="Grafico LA Nueva"/>
      <sheetName val="Grafico LA Modificacion"/>
      <sheetName val="Grafico LA Nueva 2820"/>
      <sheetName val="Tiempos Año Anteriror"/>
      <sheetName val="Grafico LA Modificacion 2820"/>
      <sheetName val="Decreto aplicable"/>
      <sheetName val="Proyectos PINES"/>
      <sheetName val="Bd Resoluciones"/>
      <sheetName val="Tiempos Años anteriores"/>
      <sheetName val="Informes de gest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X23"/>
  <sheetViews>
    <sheetView tabSelected="1" topLeftCell="A2" zoomScaleNormal="100" workbookViewId="0">
      <selection activeCell="I13" sqref="I13"/>
    </sheetView>
  </sheetViews>
  <sheetFormatPr baseColWidth="10" defaultColWidth="11.42578125" defaultRowHeight="15" customHeight="1" x14ac:dyDescent="0.25"/>
  <cols>
    <col min="1" max="1" width="6.5703125" style="22" customWidth="1"/>
    <col min="2" max="2" width="24.7109375" style="22" customWidth="1"/>
    <col min="3" max="3" width="16.140625" style="22" customWidth="1"/>
    <col min="4" max="4" width="15" style="22" customWidth="1"/>
    <col min="5" max="6" width="11.42578125" style="22" customWidth="1"/>
    <col min="7" max="7" width="11.42578125" style="22"/>
    <col min="8" max="8" width="76.28515625" style="22" customWidth="1"/>
    <col min="9" max="9" width="16.42578125" style="22" customWidth="1"/>
    <col min="10" max="10" width="8.28515625" style="140" hidden="1" customWidth="1"/>
    <col min="11" max="11" width="8.140625" style="121" hidden="1" customWidth="1"/>
    <col min="12" max="13" width="8.7109375" style="121" hidden="1" customWidth="1"/>
    <col min="14" max="14" width="8.42578125" style="121" hidden="1" customWidth="1"/>
    <col min="15" max="15" width="7.85546875" style="121" hidden="1" customWidth="1"/>
    <col min="16" max="16" width="7.85546875" style="136" hidden="1" customWidth="1"/>
    <col min="17" max="17" width="7.85546875" style="121" hidden="1" customWidth="1"/>
    <col min="18" max="18" width="7.42578125" style="121" hidden="1" customWidth="1"/>
    <col min="19" max="19" width="14.5703125" style="22" hidden="1" customWidth="1"/>
    <col min="20" max="20" width="7.5703125" style="22" hidden="1" customWidth="1"/>
    <col min="21" max="21" width="7.140625" style="22" hidden="1" customWidth="1"/>
    <col min="22" max="22" width="11.42578125" style="22" hidden="1" customWidth="1"/>
    <col min="23" max="23" width="22.140625" style="22" hidden="1" customWidth="1"/>
    <col min="24" max="24" width="11.42578125" style="22" hidden="1" customWidth="1"/>
    <col min="25" max="25" width="0" style="22" hidden="1" customWidth="1"/>
    <col min="26" max="26" width="19.28515625" style="22" customWidth="1"/>
    <col min="27" max="16384" width="11.42578125" style="22"/>
  </cols>
  <sheetData>
    <row r="1" spans="2:23" ht="27" customHeight="1" x14ac:dyDescent="0.25">
      <c r="B1" s="365" t="s">
        <v>0</v>
      </c>
      <c r="C1" s="367" t="s">
        <v>1</v>
      </c>
      <c r="D1" s="368"/>
      <c r="H1" s="265" t="s">
        <v>2</v>
      </c>
      <c r="I1" s="281" t="s">
        <v>3</v>
      </c>
      <c r="J1" s="139"/>
      <c r="K1" s="273" t="s">
        <v>4</v>
      </c>
      <c r="L1" s="273" t="s">
        <v>5</v>
      </c>
      <c r="M1" s="274" t="s">
        <v>6</v>
      </c>
      <c r="N1" s="274" t="s">
        <v>7</v>
      </c>
      <c r="O1" s="274" t="s">
        <v>8</v>
      </c>
      <c r="P1" s="274" t="s">
        <v>9</v>
      </c>
      <c r="Q1" s="274" t="s">
        <v>10</v>
      </c>
      <c r="R1" s="274" t="s">
        <v>11</v>
      </c>
      <c r="S1" s="275" t="s">
        <v>12</v>
      </c>
      <c r="T1" s="275" t="s">
        <v>13</v>
      </c>
      <c r="U1" s="275" t="s">
        <v>14</v>
      </c>
      <c r="W1" s="279" t="s">
        <v>15</v>
      </c>
    </row>
    <row r="2" spans="2:23" ht="30" x14ac:dyDescent="0.25">
      <c r="B2" s="366"/>
      <c r="C2" s="31" t="s">
        <v>16</v>
      </c>
      <c r="D2" s="123" t="s">
        <v>17</v>
      </c>
      <c r="H2" s="282" t="s">
        <v>18</v>
      </c>
      <c r="I2" s="283">
        <f>+AVERAGE(K2:U2)</f>
        <v>0.99502101278315791</v>
      </c>
      <c r="K2" s="266"/>
      <c r="L2" s="266"/>
      <c r="M2" s="267">
        <f>+C9</f>
        <v>0.98008405113263153</v>
      </c>
      <c r="N2" s="268"/>
      <c r="O2" s="269"/>
      <c r="P2" s="269"/>
      <c r="Q2" s="270">
        <f>+AVERAGE(SIPTA!AA7:AA8)</f>
        <v>1</v>
      </c>
      <c r="R2" s="269"/>
      <c r="S2" s="271">
        <f>+C6</f>
        <v>1</v>
      </c>
      <c r="T2" s="272"/>
      <c r="U2" s="271">
        <f>+C13</f>
        <v>1</v>
      </c>
      <c r="W2" s="280">
        <v>16</v>
      </c>
    </row>
    <row r="3" spans="2:23" ht="47.25" customHeight="1" x14ac:dyDescent="0.25">
      <c r="B3" s="124" t="s">
        <v>4</v>
      </c>
      <c r="C3" s="95">
        <f>OAP!AA13</f>
        <v>0.99936000000000003</v>
      </c>
      <c r="D3" s="125">
        <f>OAP!AE13</f>
        <v>0.87714999999999999</v>
      </c>
      <c r="H3" s="284" t="s">
        <v>19</v>
      </c>
      <c r="I3" s="283">
        <f>+AVERAGE(K3:U3)</f>
        <v>0.96918817106381983</v>
      </c>
      <c r="K3" s="267"/>
      <c r="L3" s="267"/>
      <c r="M3" s="269"/>
      <c r="N3" s="267">
        <f>+OAJ!AA7</f>
        <v>0.94</v>
      </c>
      <c r="O3" s="267">
        <f>+C10</f>
        <v>0.94526387515527932</v>
      </c>
      <c r="P3" s="267">
        <f>+C11</f>
        <v>0.99148880910000003</v>
      </c>
      <c r="Q3" s="267">
        <f>+SIPTA!AA9</f>
        <v>1</v>
      </c>
      <c r="R3" s="269"/>
      <c r="S3" s="272"/>
      <c r="T3" s="272"/>
      <c r="U3" s="272"/>
      <c r="W3" s="280" t="s">
        <v>20</v>
      </c>
    </row>
    <row r="4" spans="2:23" ht="46.5" customHeight="1" x14ac:dyDescent="0.25">
      <c r="B4" s="124" t="s">
        <v>7</v>
      </c>
      <c r="C4" s="95">
        <f>OAJ!AA9</f>
        <v>0.97</v>
      </c>
      <c r="D4" s="125" t="s">
        <v>21</v>
      </c>
      <c r="H4" s="285" t="s">
        <v>22</v>
      </c>
      <c r="I4" s="283">
        <f>+AVERAGE(K4:U4)</f>
        <v>0.97638874583333335</v>
      </c>
      <c r="K4" s="267">
        <f>+AVERAGE(OAP!AA9:AA11)</f>
        <v>1</v>
      </c>
      <c r="L4" s="267">
        <f>+C5</f>
        <v>1</v>
      </c>
      <c r="M4" s="269"/>
      <c r="N4" s="267"/>
      <c r="O4" s="269"/>
      <c r="P4" s="269"/>
      <c r="Q4" s="267">
        <f>+AVERAGE(SIPTA!AA10:AA11)</f>
        <v>0.92916623750000005</v>
      </c>
      <c r="R4" s="269"/>
      <c r="S4" s="272"/>
      <c r="T4" s="272"/>
      <c r="U4" s="272"/>
      <c r="W4" s="280" t="s">
        <v>23</v>
      </c>
    </row>
    <row r="5" spans="2:23" ht="45.75" customHeight="1" x14ac:dyDescent="0.25">
      <c r="B5" s="124" t="s">
        <v>5</v>
      </c>
      <c r="C5" s="95">
        <f>OTI!AA10</f>
        <v>1</v>
      </c>
      <c r="D5" s="125" t="s">
        <v>21</v>
      </c>
      <c r="H5" s="286" t="s">
        <v>24</v>
      </c>
      <c r="I5" s="283">
        <f>+AVERAGE(K5:U5)</f>
        <v>0.99519901506442088</v>
      </c>
      <c r="K5" s="267">
        <f>+AVERAGE(OAP!AA7:AA8,OAP!AA12)</f>
        <v>0.99893333333333334</v>
      </c>
      <c r="L5" s="267"/>
      <c r="M5" s="269"/>
      <c r="N5" s="267">
        <f>+OAJ!AA8</f>
        <v>1</v>
      </c>
      <c r="O5" s="269"/>
      <c r="P5" s="269"/>
      <c r="Q5" s="267"/>
      <c r="R5" s="267">
        <f>+C8</f>
        <v>0.98396838924013963</v>
      </c>
      <c r="S5" s="272"/>
      <c r="T5" s="271">
        <f>+C7</f>
        <v>0.99789433768421054</v>
      </c>
      <c r="U5" s="272"/>
      <c r="W5" s="280">
        <v>16</v>
      </c>
    </row>
    <row r="6" spans="2:23" ht="21" customHeight="1" thickBot="1" x14ac:dyDescent="0.3">
      <c r="B6" s="126" t="s">
        <v>12</v>
      </c>
      <c r="C6" s="95">
        <f>Comunicaciones!AA9</f>
        <v>1</v>
      </c>
      <c r="D6" s="125" t="s">
        <v>21</v>
      </c>
      <c r="H6" s="287" t="s">
        <v>25</v>
      </c>
      <c r="I6" s="288">
        <f>AVERAGE(I2:I5)</f>
        <v>0.98394923618618291</v>
      </c>
      <c r="K6" s="136"/>
      <c r="L6" s="136"/>
      <c r="M6" s="231"/>
      <c r="N6" s="230"/>
      <c r="O6" s="136"/>
      <c r="Q6" s="136"/>
      <c r="R6" s="136"/>
    </row>
    <row r="7" spans="2:23" ht="21" customHeight="1" thickBot="1" x14ac:dyDescent="0.3">
      <c r="B7" s="126" t="s">
        <v>13</v>
      </c>
      <c r="C7" s="95">
        <f>'Control Interno'!AA9</f>
        <v>0.99789433768421054</v>
      </c>
      <c r="D7" s="125" t="s">
        <v>21</v>
      </c>
      <c r="K7" s="141"/>
      <c r="L7" s="141"/>
      <c r="M7" s="141"/>
      <c r="N7" s="141"/>
      <c r="O7" s="141"/>
      <c r="P7" s="141"/>
      <c r="Q7" s="141"/>
      <c r="R7" s="141"/>
      <c r="S7" s="141"/>
      <c r="T7" s="141"/>
      <c r="U7" s="141"/>
      <c r="V7" s="141"/>
      <c r="W7" s="141"/>
    </row>
    <row r="8" spans="2:23" ht="35.450000000000003" customHeight="1" x14ac:dyDescent="0.25">
      <c r="B8" s="127" t="s">
        <v>11</v>
      </c>
      <c r="C8" s="95">
        <f>SAF!AA11</f>
        <v>0.98396838924013963</v>
      </c>
      <c r="D8" s="125">
        <f>SAF!AE11</f>
        <v>0.99849999999999994</v>
      </c>
      <c r="H8" s="265" t="s">
        <v>2</v>
      </c>
      <c r="I8" s="281" t="s">
        <v>26</v>
      </c>
      <c r="J8" s="353"/>
      <c r="K8" s="357">
        <v>2023</v>
      </c>
      <c r="P8" s="121"/>
      <c r="S8" s="141"/>
      <c r="T8" s="141"/>
      <c r="U8" s="141"/>
      <c r="V8" s="141"/>
      <c r="W8" s="141"/>
    </row>
    <row r="9" spans="2:23" ht="37.5" customHeight="1" x14ac:dyDescent="0.25">
      <c r="B9" s="127" t="s">
        <v>6</v>
      </c>
      <c r="C9" s="95">
        <f>SMPCA!AA13</f>
        <v>0.98008405113263153</v>
      </c>
      <c r="D9" s="125">
        <f>+SMPCA!AE13</f>
        <v>1</v>
      </c>
      <c r="H9" s="289" t="s">
        <v>18</v>
      </c>
      <c r="I9" s="283">
        <f>+($M$11*I2)+K9</f>
        <v>0.4459887284348325</v>
      </c>
      <c r="J9" s="354"/>
      <c r="K9" s="358">
        <v>0.35553227272727272</v>
      </c>
      <c r="L9" s="358">
        <v>0.01</v>
      </c>
      <c r="M9" s="358">
        <f>100%/11</f>
        <v>9.0909090909090912E-2</v>
      </c>
      <c r="N9" s="121" t="s">
        <v>27</v>
      </c>
      <c r="P9" s="121"/>
      <c r="S9" s="141"/>
      <c r="T9" s="141"/>
      <c r="U9" s="141"/>
      <c r="V9" s="141"/>
      <c r="W9" s="141"/>
    </row>
    <row r="10" spans="2:23" ht="46.5" customHeight="1" x14ac:dyDescent="0.25">
      <c r="B10" s="127" t="s">
        <v>8</v>
      </c>
      <c r="C10" s="95">
        <f>'Sub.Evaluación LA'!AA11</f>
        <v>0.94526387515527932</v>
      </c>
      <c r="D10" s="125" t="s">
        <v>21</v>
      </c>
      <c r="H10" s="290" t="s">
        <v>19</v>
      </c>
      <c r="I10" s="283">
        <f t="shared" ref="I10:I12" si="0">+($M$11*I3)+K10</f>
        <v>0.44932128827852913</v>
      </c>
      <c r="J10" s="354"/>
      <c r="K10" s="358">
        <v>0.36121327272727277</v>
      </c>
      <c r="L10" s="358"/>
      <c r="M10" s="358">
        <f>+M9*5</f>
        <v>0.45454545454545459</v>
      </c>
      <c r="N10" s="121" t="s">
        <v>28</v>
      </c>
      <c r="P10" s="121"/>
      <c r="S10" s="141"/>
      <c r="T10" s="141"/>
      <c r="U10" s="141"/>
      <c r="V10" s="141"/>
      <c r="W10" s="141"/>
    </row>
    <row r="11" spans="2:23" ht="47.25" customHeight="1" x14ac:dyDescent="0.25">
      <c r="B11" s="127" t="s">
        <v>9</v>
      </c>
      <c r="C11" s="95">
        <f>'Sub.Seguimiento LA'!AA12</f>
        <v>0.99148880910000003</v>
      </c>
      <c r="D11" s="125">
        <f>'Sub.Seguimiento LA'!AE12</f>
        <v>1</v>
      </c>
      <c r="H11" s="291" t="s">
        <v>22</v>
      </c>
      <c r="I11" s="283">
        <f t="shared" si="0"/>
        <v>0.44761392904704944</v>
      </c>
      <c r="J11" s="354"/>
      <c r="K11" s="358">
        <v>0.35885131578947366</v>
      </c>
      <c r="L11" s="358"/>
      <c r="M11" s="358">
        <f>+M9</f>
        <v>9.0909090909090912E-2</v>
      </c>
      <c r="N11" s="121">
        <v>2024</v>
      </c>
      <c r="P11" s="121"/>
      <c r="S11" s="141"/>
      <c r="T11" s="141"/>
      <c r="U11" s="141"/>
      <c r="V11" s="141"/>
      <c r="W11" s="141"/>
    </row>
    <row r="12" spans="2:23" ht="46.5" customHeight="1" x14ac:dyDescent="0.25">
      <c r="B12" s="127" t="s">
        <v>10</v>
      </c>
      <c r="C12" s="95">
        <f>SIPTA!AA12</f>
        <v>0.97166649500000002</v>
      </c>
      <c r="D12" s="125">
        <f>+SIPTA!AE12</f>
        <v>1</v>
      </c>
      <c r="H12" s="292" t="s">
        <v>24</v>
      </c>
      <c r="I12" s="283">
        <f t="shared" si="0"/>
        <v>0.45312001523570916</v>
      </c>
      <c r="J12" s="354"/>
      <c r="K12" s="358">
        <v>0.36264737750257997</v>
      </c>
      <c r="L12" s="358"/>
      <c r="P12" s="121"/>
      <c r="S12" s="141"/>
      <c r="T12" s="141"/>
      <c r="U12" s="141"/>
      <c r="V12" s="141"/>
      <c r="W12" s="141"/>
    </row>
    <row r="13" spans="2:23" ht="21" customHeight="1" thickBot="1" x14ac:dyDescent="0.3">
      <c r="B13" s="128" t="s">
        <v>14</v>
      </c>
      <c r="C13" s="96">
        <f>OCDI!AA9</f>
        <v>1</v>
      </c>
      <c r="D13" s="129" t="s">
        <v>21</v>
      </c>
      <c r="H13" s="287" t="s">
        <v>25</v>
      </c>
      <c r="I13" s="288">
        <f>AVERAGE(I9:I12)</f>
        <v>0.44901099024903007</v>
      </c>
      <c r="J13" s="355"/>
      <c r="K13" s="358">
        <f>+AVERAGE(K9:K12)</f>
        <v>0.35956105968664981</v>
      </c>
      <c r="L13" s="358"/>
      <c r="P13" s="121"/>
      <c r="S13" s="141"/>
      <c r="T13" s="141"/>
      <c r="U13" s="141"/>
      <c r="V13" s="141"/>
      <c r="W13" s="141"/>
    </row>
    <row r="14" spans="2:23" ht="21" customHeight="1" thickBot="1" x14ac:dyDescent="0.3">
      <c r="B14" s="130" t="s">
        <v>29</v>
      </c>
      <c r="C14" s="131">
        <f>AVERAGE(C3:C13)</f>
        <v>0.9854296324829328</v>
      </c>
      <c r="D14" s="132">
        <f>AVERAGE(D3,D6,D7,D5,D8,D9,D11)</f>
        <v>0.96891249999999995</v>
      </c>
      <c r="H14" s="136"/>
      <c r="I14" s="136"/>
      <c r="J14" s="356"/>
      <c r="K14" s="359"/>
      <c r="P14" s="121"/>
      <c r="S14" s="141"/>
      <c r="T14" s="141"/>
      <c r="U14" s="141"/>
      <c r="V14" s="141"/>
      <c r="W14" s="141"/>
    </row>
    <row r="15" spans="2:23" x14ac:dyDescent="0.25">
      <c r="H15" s="136"/>
      <c r="I15" s="136"/>
      <c r="J15" s="356"/>
      <c r="K15" s="359"/>
      <c r="P15" s="121"/>
      <c r="S15" s="141"/>
      <c r="T15" s="141"/>
      <c r="U15" s="141"/>
      <c r="V15" s="141"/>
      <c r="W15" s="141"/>
    </row>
    <row r="16" spans="2:23" x14ac:dyDescent="0.25">
      <c r="H16" s="360" t="s">
        <v>30</v>
      </c>
      <c r="I16" s="360"/>
      <c r="J16" s="141"/>
      <c r="P16" s="121"/>
      <c r="S16" s="141"/>
      <c r="T16" s="141"/>
      <c r="U16" s="141"/>
      <c r="V16" s="141"/>
      <c r="W16" s="141"/>
    </row>
    <row r="17" spans="2:23" x14ac:dyDescent="0.25">
      <c r="B17" s="369" t="s">
        <v>31</v>
      </c>
      <c r="C17" s="370"/>
      <c r="D17" s="371"/>
      <c r="H17" s="239" t="s">
        <v>32</v>
      </c>
      <c r="I17" s="238" t="s">
        <v>33</v>
      </c>
      <c r="J17" s="141"/>
      <c r="K17" s="121">
        <f>+M10*0.9</f>
        <v>0.40909090909090912</v>
      </c>
      <c r="P17" s="121"/>
      <c r="S17" s="141"/>
      <c r="T17" s="141"/>
      <c r="U17" s="141"/>
      <c r="V17" s="141"/>
      <c r="W17" s="141"/>
    </row>
    <row r="18" spans="2:23" x14ac:dyDescent="0.25">
      <c r="B18" s="238" t="s">
        <v>33</v>
      </c>
      <c r="C18" s="363">
        <v>0.9</v>
      </c>
      <c r="D18" s="364"/>
      <c r="H18" s="239" t="s">
        <v>34</v>
      </c>
      <c r="I18" s="237" t="s">
        <v>35</v>
      </c>
      <c r="J18" s="141"/>
      <c r="K18" s="121">
        <f>+M10*0.75</f>
        <v>0.34090909090909094</v>
      </c>
      <c r="P18" s="121"/>
      <c r="S18" s="141"/>
      <c r="T18" s="141"/>
      <c r="U18" s="141"/>
      <c r="V18" s="141"/>
      <c r="W18" s="141"/>
    </row>
    <row r="19" spans="2:23" x14ac:dyDescent="0.25">
      <c r="B19" s="237" t="s">
        <v>35</v>
      </c>
      <c r="C19" s="235">
        <v>0.75</v>
      </c>
      <c r="D19" s="235">
        <v>0.9</v>
      </c>
      <c r="H19" s="239" t="s">
        <v>36</v>
      </c>
      <c r="I19" s="236" t="s">
        <v>37</v>
      </c>
      <c r="J19" s="141"/>
      <c r="P19" s="121"/>
      <c r="S19" s="141"/>
      <c r="T19" s="141"/>
      <c r="U19" s="141"/>
      <c r="V19" s="141"/>
      <c r="W19" s="141"/>
    </row>
    <row r="20" spans="2:23" x14ac:dyDescent="0.25">
      <c r="B20" s="236" t="s">
        <v>37</v>
      </c>
      <c r="C20" s="361">
        <v>0.75</v>
      </c>
      <c r="D20" s="362"/>
      <c r="I20" s="136"/>
      <c r="J20" s="141"/>
      <c r="K20" s="141"/>
      <c r="L20" s="141"/>
      <c r="M20" s="141"/>
      <c r="N20" s="141"/>
      <c r="O20" s="141"/>
      <c r="P20" s="141"/>
      <c r="Q20" s="141"/>
      <c r="R20" s="141"/>
      <c r="S20" s="141"/>
      <c r="T20" s="141"/>
      <c r="U20" s="141"/>
      <c r="V20" s="141"/>
      <c r="W20" s="141"/>
    </row>
    <row r="21" spans="2:23" x14ac:dyDescent="0.25">
      <c r="H21" s="136"/>
      <c r="I21" s="136"/>
      <c r="J21" s="136"/>
      <c r="K21" s="136"/>
      <c r="L21" s="136"/>
      <c r="M21" s="136"/>
      <c r="N21" s="136"/>
      <c r="O21" s="136"/>
      <c r="P21" s="22"/>
      <c r="Q21" s="22"/>
      <c r="R21" s="22"/>
    </row>
    <row r="22" spans="2:23" x14ac:dyDescent="0.25">
      <c r="H22" s="136"/>
      <c r="I22" s="136"/>
      <c r="J22" s="136"/>
      <c r="K22" s="136"/>
      <c r="L22" s="136"/>
      <c r="M22" s="136"/>
      <c r="N22" s="136"/>
      <c r="O22" s="136"/>
      <c r="P22" s="22"/>
      <c r="Q22" s="22"/>
      <c r="R22" s="22"/>
    </row>
    <row r="23" spans="2:23" x14ac:dyDescent="0.25">
      <c r="K23" s="136"/>
      <c r="L23" s="136"/>
      <c r="M23" s="136"/>
      <c r="N23" s="136"/>
      <c r="O23" s="136"/>
      <c r="Q23" s="136"/>
      <c r="R23" s="136"/>
    </row>
  </sheetData>
  <mergeCells count="6">
    <mergeCell ref="H16:I16"/>
    <mergeCell ref="C20:D20"/>
    <mergeCell ref="C18:D18"/>
    <mergeCell ref="B1:B2"/>
    <mergeCell ref="C1:D1"/>
    <mergeCell ref="B17:D17"/>
  </mergeCells>
  <conditionalFormatting sqref="C3:D14">
    <cfRule type="iconSet" priority="4">
      <iconSet>
        <cfvo type="percent" val="0"/>
        <cfvo type="num" val="0.75"/>
        <cfvo type="num" val="0.9"/>
      </iconSet>
    </cfRule>
  </conditionalFormatting>
  <conditionalFormatting sqref="I2:I5">
    <cfRule type="iconSet" priority="10">
      <iconSet>
        <cfvo type="percent" val="0"/>
        <cfvo type="num" val="0.75"/>
        <cfvo type="num" val="0.9"/>
      </iconSet>
    </cfRule>
  </conditionalFormatting>
  <conditionalFormatting sqref="I9:J12">
    <cfRule type="iconSet" priority="3">
      <iconSet>
        <cfvo type="percent" val="0"/>
        <cfvo type="num" val="0.34089999999999998"/>
        <cfvo type="num" val="0.40910000000000002"/>
      </iconSet>
    </cfRule>
  </conditionalFormatting>
  <pageMargins left="0.7" right="0.7" top="0.75" bottom="0.75" header="0.3" footer="0.3"/>
  <pageSetup orientation="portrait" r:id="rId1"/>
  <ignoredErrors>
    <ignoredError sqref="K13" formulaRange="1"/>
  </ignoredError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BY43"/>
  <sheetViews>
    <sheetView zoomScale="115" zoomScaleNormal="115" zoomScalePageLayoutView="130" workbookViewId="0">
      <selection activeCell="M7" sqref="M7"/>
    </sheetView>
  </sheetViews>
  <sheetFormatPr baseColWidth="10" defaultColWidth="9.140625" defaultRowHeight="15" x14ac:dyDescent="0.25"/>
  <cols>
    <col min="1" max="1" width="18.85546875" customWidth="1"/>
    <col min="2" max="2" width="18.140625" customWidth="1"/>
    <col min="3" max="3" width="20" style="5" customWidth="1"/>
    <col min="4" max="4" width="26.7109375" style="5" customWidth="1"/>
    <col min="5" max="5" width="21.7109375" customWidth="1"/>
    <col min="6" max="6" width="16.85546875" customWidth="1"/>
    <col min="7" max="8" width="14.42578125" customWidth="1"/>
    <col min="9" max="9" width="15.140625" customWidth="1"/>
    <col min="10" max="10" width="19" customWidth="1"/>
    <col min="11" max="11" width="20.28515625" customWidth="1"/>
    <col min="12" max="12" width="22" customWidth="1"/>
    <col min="13" max="13" width="24.140625" customWidth="1"/>
    <col min="14" max="14" width="18.28515625" customWidth="1"/>
    <col min="15" max="15" width="14.85546875" customWidth="1"/>
    <col min="16" max="16" width="0" hidden="1" customWidth="1"/>
    <col min="17" max="17" width="17.28515625" customWidth="1"/>
    <col min="18" max="18" width="14.28515625" hidden="1" customWidth="1"/>
    <col min="19" max="19" width="14" hidden="1" customWidth="1"/>
    <col min="20" max="20" width="16.7109375" hidden="1" customWidth="1"/>
    <col min="21" max="21" width="16.42578125" hidden="1" customWidth="1"/>
    <col min="22" max="22" width="14.140625" hidden="1" customWidth="1"/>
    <col min="23" max="23" width="13.85546875" hidden="1" customWidth="1"/>
    <col min="24" max="24" width="21.42578125" customWidth="1"/>
    <col min="25" max="25" width="11.140625" customWidth="1"/>
    <col min="26" max="26" width="15.28515625" customWidth="1"/>
    <col min="27" max="27" width="15.42578125" customWidth="1"/>
    <col min="28" max="28" width="68.28515625" customWidth="1"/>
    <col min="31" max="32" width="16.140625" customWidth="1"/>
  </cols>
  <sheetData>
    <row r="1" spans="1:77" s="1" customFormat="1" ht="24.95" customHeight="1" x14ac:dyDescent="0.25">
      <c r="E1" s="401" t="s">
        <v>131</v>
      </c>
      <c r="F1" s="401"/>
      <c r="G1" s="401"/>
      <c r="H1" s="401"/>
      <c r="I1" s="401"/>
      <c r="J1" s="401"/>
      <c r="K1" s="401"/>
      <c r="L1" s="401"/>
      <c r="M1" s="401"/>
      <c r="N1" s="401"/>
      <c r="O1" s="401"/>
      <c r="P1" s="401"/>
      <c r="Q1" s="401"/>
      <c r="R1" s="401"/>
      <c r="S1" s="401"/>
      <c r="T1" s="401"/>
      <c r="U1" s="401"/>
      <c r="V1" s="401"/>
      <c r="W1" s="401"/>
      <c r="X1" s="401"/>
      <c r="AC1" s="420"/>
      <c r="AD1" s="421"/>
      <c r="AE1" s="53" t="s">
        <v>132</v>
      </c>
      <c r="AF1" s="56">
        <v>44512</v>
      </c>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row>
    <row r="2" spans="1:77" s="1" customFormat="1" ht="24.95" customHeight="1" x14ac:dyDescent="0.25">
      <c r="E2" s="401"/>
      <c r="F2" s="401"/>
      <c r="G2" s="401"/>
      <c r="H2" s="401"/>
      <c r="I2" s="401"/>
      <c r="J2" s="401"/>
      <c r="K2" s="401"/>
      <c r="L2" s="401"/>
      <c r="M2" s="401"/>
      <c r="N2" s="401"/>
      <c r="O2" s="401"/>
      <c r="P2" s="401"/>
      <c r="Q2" s="401"/>
      <c r="R2" s="401"/>
      <c r="S2" s="401"/>
      <c r="T2" s="401"/>
      <c r="U2" s="401"/>
      <c r="V2" s="401"/>
      <c r="W2" s="401"/>
      <c r="X2" s="401"/>
      <c r="AC2" s="420"/>
      <c r="AD2" s="421"/>
      <c r="AE2" s="54" t="s">
        <v>133</v>
      </c>
      <c r="AF2" s="55">
        <v>3</v>
      </c>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row>
    <row r="3" spans="1:77" s="1" customFormat="1" ht="24.95" customHeight="1" x14ac:dyDescent="0.25">
      <c r="E3" s="401"/>
      <c r="F3" s="401"/>
      <c r="G3" s="401"/>
      <c r="H3" s="401"/>
      <c r="I3" s="401"/>
      <c r="J3" s="401"/>
      <c r="K3" s="401"/>
      <c r="L3" s="401"/>
      <c r="M3" s="401"/>
      <c r="N3" s="401"/>
      <c r="O3" s="401"/>
      <c r="P3" s="401"/>
      <c r="Q3" s="401"/>
      <c r="R3" s="401"/>
      <c r="S3" s="401"/>
      <c r="T3" s="401"/>
      <c r="U3" s="401"/>
      <c r="V3" s="401"/>
      <c r="W3" s="401"/>
      <c r="X3" s="401"/>
      <c r="AC3" s="420"/>
      <c r="AD3" s="421"/>
      <c r="AE3" s="54" t="s">
        <v>134</v>
      </c>
      <c r="AF3" s="55" t="s">
        <v>135</v>
      </c>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row>
    <row r="4" spans="1:77" s="8" customFormat="1" x14ac:dyDescent="0.25">
      <c r="A4" s="402" t="s">
        <v>136</v>
      </c>
      <c r="B4" s="403"/>
      <c r="C4" s="403"/>
      <c r="D4" s="403"/>
      <c r="E4" s="403"/>
      <c r="F4" s="403"/>
      <c r="G4" s="403"/>
      <c r="H4" s="403"/>
      <c r="I4" s="403"/>
      <c r="J4" s="403"/>
      <c r="K4" s="404"/>
      <c r="L4" s="395" t="s">
        <v>137</v>
      </c>
      <c r="M4" s="396"/>
      <c r="N4" s="396"/>
      <c r="O4" s="396"/>
      <c r="P4" s="396"/>
      <c r="Q4" s="397"/>
      <c r="R4" s="395" t="s">
        <v>138</v>
      </c>
      <c r="S4" s="396"/>
      <c r="T4" s="396"/>
      <c r="U4" s="396"/>
      <c r="V4" s="396"/>
      <c r="W4" s="397"/>
      <c r="X4" s="405" t="s">
        <v>139</v>
      </c>
      <c r="Y4" s="398" t="s">
        <v>140</v>
      </c>
      <c r="Z4" s="399"/>
      <c r="AA4" s="399"/>
      <c r="AB4" s="399"/>
      <c r="AC4" s="399"/>
      <c r="AD4" s="399"/>
      <c r="AE4" s="399"/>
      <c r="AF4" s="400"/>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row>
    <row r="5" spans="1:77" s="8" customFormat="1" ht="36" customHeight="1" x14ac:dyDescent="0.25">
      <c r="A5" s="427" t="s">
        <v>141</v>
      </c>
      <c r="B5" s="428"/>
      <c r="C5" s="388" t="s">
        <v>15</v>
      </c>
      <c r="D5" s="392"/>
      <c r="E5" s="427" t="s">
        <v>142</v>
      </c>
      <c r="F5" s="429"/>
      <c r="G5" s="427" t="s">
        <v>143</v>
      </c>
      <c r="H5" s="429"/>
      <c r="I5" s="57" t="s">
        <v>224</v>
      </c>
      <c r="J5" s="393" t="s">
        <v>0</v>
      </c>
      <c r="K5" s="393" t="s">
        <v>145</v>
      </c>
      <c r="L5" s="398"/>
      <c r="M5" s="399"/>
      <c r="N5" s="399"/>
      <c r="O5" s="399"/>
      <c r="P5" s="399"/>
      <c r="Q5" s="400"/>
      <c r="R5" s="398"/>
      <c r="S5" s="399"/>
      <c r="T5" s="399"/>
      <c r="U5" s="399"/>
      <c r="V5" s="399"/>
      <c r="W5" s="400"/>
      <c r="X5" s="406"/>
      <c r="Y5" s="388" t="s">
        <v>146</v>
      </c>
      <c r="Z5" s="389"/>
      <c r="AA5" s="389"/>
      <c r="AB5" s="390"/>
      <c r="AC5" s="391" t="s">
        <v>147</v>
      </c>
      <c r="AD5" s="389"/>
      <c r="AE5" s="389"/>
      <c r="AF5" s="392"/>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row>
    <row r="6" spans="1:77" s="74" customFormat="1" ht="38.25" x14ac:dyDescent="0.2">
      <c r="A6" s="72" t="s">
        <v>148</v>
      </c>
      <c r="B6" s="72" t="s">
        <v>149</v>
      </c>
      <c r="C6" s="29" t="s">
        <v>85</v>
      </c>
      <c r="D6" s="29" t="s">
        <v>90</v>
      </c>
      <c r="E6" s="72" t="s">
        <v>150</v>
      </c>
      <c r="F6" s="72" t="s">
        <v>151</v>
      </c>
      <c r="G6" s="72" t="s">
        <v>152</v>
      </c>
      <c r="H6" s="72" t="s">
        <v>153</v>
      </c>
      <c r="I6" s="72" t="s">
        <v>154</v>
      </c>
      <c r="J6" s="394"/>
      <c r="K6" s="394"/>
      <c r="L6" s="72" t="s">
        <v>137</v>
      </c>
      <c r="M6" s="72" t="s">
        <v>155</v>
      </c>
      <c r="N6" s="72" t="s">
        <v>156</v>
      </c>
      <c r="O6" s="72" t="s">
        <v>157</v>
      </c>
      <c r="P6" s="72" t="s">
        <v>158</v>
      </c>
      <c r="Q6" s="72" t="s">
        <v>159</v>
      </c>
      <c r="R6" s="72" t="s">
        <v>138</v>
      </c>
      <c r="S6" s="72" t="s">
        <v>160</v>
      </c>
      <c r="T6" s="72" t="s">
        <v>156</v>
      </c>
      <c r="U6" s="72" t="s">
        <v>157</v>
      </c>
      <c r="V6" s="72" t="s">
        <v>158</v>
      </c>
      <c r="W6" s="72" t="s">
        <v>161</v>
      </c>
      <c r="X6" s="72" t="s">
        <v>162</v>
      </c>
      <c r="Y6" s="72" t="s">
        <v>163</v>
      </c>
      <c r="Z6" s="72" t="s">
        <v>164</v>
      </c>
      <c r="AA6" s="72" t="s">
        <v>165</v>
      </c>
      <c r="AB6" s="72" t="s">
        <v>166</v>
      </c>
      <c r="AC6" s="72" t="s">
        <v>167</v>
      </c>
      <c r="AD6" s="72" t="s">
        <v>164</v>
      </c>
      <c r="AE6" s="72" t="s">
        <v>165</v>
      </c>
      <c r="AF6" s="72" t="s">
        <v>166</v>
      </c>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row>
    <row r="7" spans="1:77" s="92" customFormat="1" ht="266.25" customHeight="1" x14ac:dyDescent="0.2">
      <c r="A7" s="461" t="s">
        <v>168</v>
      </c>
      <c r="B7" s="462" t="s">
        <v>169</v>
      </c>
      <c r="C7" s="414" t="s">
        <v>274</v>
      </c>
      <c r="D7" s="380" t="s">
        <v>275</v>
      </c>
      <c r="E7" s="465" t="s">
        <v>276</v>
      </c>
      <c r="F7" s="462" t="s">
        <v>101</v>
      </c>
      <c r="G7" s="461" t="s">
        <v>277</v>
      </c>
      <c r="H7" s="461" t="s">
        <v>278</v>
      </c>
      <c r="I7" s="462" t="s">
        <v>262</v>
      </c>
      <c r="J7" s="461" t="s">
        <v>279</v>
      </c>
      <c r="K7" s="462" t="s">
        <v>279</v>
      </c>
      <c r="L7" s="89" t="s">
        <v>280</v>
      </c>
      <c r="M7" s="89" t="s">
        <v>281</v>
      </c>
      <c r="N7" s="89" t="s">
        <v>179</v>
      </c>
      <c r="O7" s="89" t="s">
        <v>186</v>
      </c>
      <c r="P7" s="89"/>
      <c r="Q7" s="90">
        <v>0.95</v>
      </c>
      <c r="R7" s="91"/>
      <c r="S7" s="91"/>
      <c r="T7" s="91"/>
      <c r="U7" s="91"/>
      <c r="V7" s="91"/>
      <c r="W7" s="91"/>
      <c r="X7" s="461" t="s">
        <v>282</v>
      </c>
      <c r="Y7" s="302">
        <v>0.98860000000000003</v>
      </c>
      <c r="Z7" s="229">
        <f>+$Q$7</f>
        <v>0.95</v>
      </c>
      <c r="AA7" s="229">
        <f>+IF((Y7/Z7)&gt;100%,(8.33333%*12),((Y7/Z7)*(8.33333%*12)))</f>
        <v>0.99999959999999999</v>
      </c>
      <c r="AB7" s="303" t="s">
        <v>283</v>
      </c>
      <c r="AC7" s="91"/>
      <c r="AD7" s="91"/>
      <c r="AE7" s="91"/>
      <c r="AF7" s="91"/>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row>
    <row r="8" spans="1:77" s="73" customFormat="1" ht="226.5" customHeight="1" x14ac:dyDescent="0.2">
      <c r="A8" s="432"/>
      <c r="B8" s="463"/>
      <c r="C8" s="415"/>
      <c r="D8" s="416"/>
      <c r="E8" s="466"/>
      <c r="F8" s="463"/>
      <c r="G8" s="432"/>
      <c r="H8" s="432"/>
      <c r="I8" s="463"/>
      <c r="J8" s="432"/>
      <c r="K8" s="463"/>
      <c r="L8" s="93" t="s">
        <v>284</v>
      </c>
      <c r="M8" s="93" t="s">
        <v>285</v>
      </c>
      <c r="N8" s="93" t="s">
        <v>179</v>
      </c>
      <c r="O8" s="93" t="s">
        <v>180</v>
      </c>
      <c r="P8" s="93"/>
      <c r="Q8" s="93">
        <v>395</v>
      </c>
      <c r="R8" s="91"/>
      <c r="S8" s="91"/>
      <c r="T8" s="91"/>
      <c r="U8" s="91"/>
      <c r="V8" s="91"/>
      <c r="W8" s="91"/>
      <c r="X8" s="432"/>
      <c r="Y8" s="300">
        <v>481</v>
      </c>
      <c r="Z8" s="300">
        <v>462</v>
      </c>
      <c r="AA8" s="301">
        <f>IF((Y8/Z8)&gt;1,1,(Y8/Z8))</f>
        <v>1</v>
      </c>
      <c r="AB8" s="134" t="s">
        <v>286</v>
      </c>
      <c r="AC8" s="91"/>
      <c r="AD8" s="91"/>
      <c r="AE8" s="91"/>
      <c r="AF8" s="91"/>
    </row>
    <row r="9" spans="1:77" ht="382.5" customHeight="1" x14ac:dyDescent="0.25">
      <c r="A9" s="432"/>
      <c r="B9" s="463"/>
      <c r="C9" s="415"/>
      <c r="D9" s="416"/>
      <c r="E9" s="466"/>
      <c r="F9" s="463"/>
      <c r="G9" s="432"/>
      <c r="H9" s="432"/>
      <c r="I9" s="463"/>
      <c r="J9" s="432"/>
      <c r="K9" s="463"/>
      <c r="L9" s="89" t="s">
        <v>287</v>
      </c>
      <c r="M9" s="89" t="s">
        <v>288</v>
      </c>
      <c r="N9" s="89" t="s">
        <v>185</v>
      </c>
      <c r="O9" s="89" t="s">
        <v>186</v>
      </c>
      <c r="P9" s="89"/>
      <c r="Q9" s="90">
        <v>0.46</v>
      </c>
      <c r="R9" s="91"/>
      <c r="S9" s="91"/>
      <c r="T9" s="91"/>
      <c r="U9" s="91"/>
      <c r="V9" s="91"/>
      <c r="W9" s="91"/>
      <c r="X9" s="432"/>
      <c r="Y9" s="302">
        <v>0.42499999999999999</v>
      </c>
      <c r="Z9" s="229">
        <f>+$Q$9</f>
        <v>0.46</v>
      </c>
      <c r="AA9" s="229">
        <f>+Y9/Z9</f>
        <v>0.92391304347826075</v>
      </c>
      <c r="AB9" s="225" t="s">
        <v>289</v>
      </c>
      <c r="AC9" s="91"/>
      <c r="AD9" s="91"/>
      <c r="AE9" s="91"/>
      <c r="AF9" s="91"/>
    </row>
    <row r="10" spans="1:77" ht="185.25" customHeight="1" x14ac:dyDescent="0.25">
      <c r="A10" s="432"/>
      <c r="B10" s="464"/>
      <c r="C10" s="26" t="s">
        <v>290</v>
      </c>
      <c r="D10" s="28" t="s">
        <v>291</v>
      </c>
      <c r="E10" s="466"/>
      <c r="F10" s="464"/>
      <c r="G10" s="432"/>
      <c r="H10" s="432"/>
      <c r="I10" s="464"/>
      <c r="J10" s="432"/>
      <c r="K10" s="107" t="s">
        <v>292</v>
      </c>
      <c r="L10" s="93" t="s">
        <v>293</v>
      </c>
      <c r="M10" s="93" t="s">
        <v>294</v>
      </c>
      <c r="N10" s="93" t="s">
        <v>295</v>
      </c>
      <c r="O10" s="93" t="s">
        <v>186</v>
      </c>
      <c r="P10" s="93"/>
      <c r="Q10" s="135">
        <v>7.0000000000000007E-2</v>
      </c>
      <c r="R10" s="91"/>
      <c r="S10" s="91"/>
      <c r="T10" s="91"/>
      <c r="U10" s="91"/>
      <c r="V10" s="91"/>
      <c r="W10" s="91"/>
      <c r="X10" s="432"/>
      <c r="Y10" s="304">
        <v>0.06</v>
      </c>
      <c r="Z10" s="304">
        <f>+$Q$10</f>
        <v>7.0000000000000007E-2</v>
      </c>
      <c r="AA10" s="301">
        <f>+Y10/Z10</f>
        <v>0.85714285714285698</v>
      </c>
      <c r="AB10" s="305" t="s">
        <v>296</v>
      </c>
      <c r="AC10" s="91"/>
      <c r="AD10" s="91"/>
      <c r="AE10" s="91"/>
      <c r="AF10" s="91"/>
    </row>
    <row r="11" spans="1:77" ht="45.75" thickBot="1" x14ac:dyDescent="0.3">
      <c r="C11"/>
      <c r="D11"/>
      <c r="M11" s="106"/>
      <c r="Z11" s="62" t="s">
        <v>204</v>
      </c>
      <c r="AA11" s="97">
        <f>AVERAGE(AA7:AA10)</f>
        <v>0.94526387515527932</v>
      </c>
    </row>
    <row r="12" spans="1:77" x14ac:dyDescent="0.25">
      <c r="C12"/>
      <c r="D12"/>
      <c r="M12" s="106"/>
    </row>
    <row r="13" spans="1:77" x14ac:dyDescent="0.25">
      <c r="C13" s="2"/>
      <c r="D13" s="2"/>
      <c r="M13" s="106"/>
    </row>
    <row r="14" spans="1:77" x14ac:dyDescent="0.25">
      <c r="C14" s="2"/>
      <c r="D14" s="2"/>
      <c r="M14" s="223"/>
    </row>
    <row r="15" spans="1:77" x14ac:dyDescent="0.25">
      <c r="C15" s="2"/>
      <c r="D15" s="2"/>
    </row>
    <row r="16" spans="1:77" x14ac:dyDescent="0.25">
      <c r="C16" s="2"/>
      <c r="D16" s="2"/>
    </row>
    <row r="17" spans="3:4" x14ac:dyDescent="0.25">
      <c r="C17" s="2"/>
      <c r="D17" s="2"/>
    </row>
    <row r="18" spans="3:4" x14ac:dyDescent="0.25">
      <c r="C18" s="2"/>
      <c r="D18" s="2"/>
    </row>
    <row r="19" spans="3:4" x14ac:dyDescent="0.25">
      <c r="C19" s="2"/>
      <c r="D19" s="2"/>
    </row>
    <row r="20" spans="3:4" x14ac:dyDescent="0.25">
      <c r="C20" s="2"/>
      <c r="D20" s="2"/>
    </row>
    <row r="21" spans="3:4" x14ac:dyDescent="0.25">
      <c r="C21" s="2"/>
      <c r="D21" s="2"/>
    </row>
    <row r="22" spans="3:4" x14ac:dyDescent="0.25">
      <c r="C22" s="2"/>
      <c r="D22" s="2"/>
    </row>
    <row r="23" spans="3:4" x14ac:dyDescent="0.25">
      <c r="C23" s="2"/>
      <c r="D23" s="2"/>
    </row>
    <row r="24" spans="3:4" x14ac:dyDescent="0.25">
      <c r="C24" s="2"/>
      <c r="D24" s="2"/>
    </row>
    <row r="25" spans="3:4" x14ac:dyDescent="0.25">
      <c r="C25" s="2"/>
      <c r="D25" s="2"/>
    </row>
    <row r="26" spans="3:4" x14ac:dyDescent="0.25">
      <c r="C26" s="2"/>
      <c r="D26" s="2"/>
    </row>
    <row r="27" spans="3:4" x14ac:dyDescent="0.25">
      <c r="C27" s="2"/>
      <c r="D27" s="2"/>
    </row>
    <row r="28" spans="3:4" x14ac:dyDescent="0.25">
      <c r="C28" s="2"/>
      <c r="D28" s="2"/>
    </row>
    <row r="29" spans="3:4" x14ac:dyDescent="0.25">
      <c r="C29" s="2"/>
      <c r="D29" s="2"/>
    </row>
    <row r="30" spans="3:4" x14ac:dyDescent="0.25">
      <c r="C30" s="2"/>
      <c r="D30" s="2"/>
    </row>
    <row r="31" spans="3:4" x14ac:dyDescent="0.25">
      <c r="C31" s="2"/>
      <c r="D31" s="2"/>
    </row>
    <row r="32" spans="3:4" x14ac:dyDescent="0.25">
      <c r="C32" s="2"/>
      <c r="D32" s="2"/>
    </row>
    <row r="33" spans="3:4" x14ac:dyDescent="0.25">
      <c r="C33" s="2"/>
      <c r="D33" s="2"/>
    </row>
    <row r="34" spans="3:4" x14ac:dyDescent="0.25">
      <c r="C34" s="2"/>
      <c r="D34" s="2"/>
    </row>
    <row r="35" spans="3:4" x14ac:dyDescent="0.25">
      <c r="C35" s="2"/>
      <c r="D35" s="2"/>
    </row>
    <row r="36" spans="3:4" x14ac:dyDescent="0.25">
      <c r="C36" s="2"/>
      <c r="D36" s="2"/>
    </row>
    <row r="37" spans="3:4" x14ac:dyDescent="0.25">
      <c r="C37" s="2"/>
      <c r="D37" s="2"/>
    </row>
    <row r="38" spans="3:4" x14ac:dyDescent="0.25">
      <c r="C38" s="2"/>
      <c r="D38" s="2"/>
    </row>
    <row r="39" spans="3:4" x14ac:dyDescent="0.25">
      <c r="C39" s="2"/>
      <c r="D39" s="2"/>
    </row>
    <row r="40" spans="3:4" x14ac:dyDescent="0.25">
      <c r="C40" s="2"/>
      <c r="D40" s="2"/>
    </row>
    <row r="41" spans="3:4" x14ac:dyDescent="0.25">
      <c r="C41" s="2"/>
      <c r="D41" s="2"/>
    </row>
    <row r="42" spans="3:4" x14ac:dyDescent="0.25">
      <c r="C42" s="2"/>
      <c r="D42" s="2"/>
    </row>
    <row r="43" spans="3:4" x14ac:dyDescent="0.25">
      <c r="C43" s="2"/>
      <c r="D43" s="2"/>
    </row>
  </sheetData>
  <mergeCells count="27">
    <mergeCell ref="X7:X10"/>
    <mergeCell ref="K7:K9"/>
    <mergeCell ref="H7:H10"/>
    <mergeCell ref="I7:I10"/>
    <mergeCell ref="J7:J10"/>
    <mergeCell ref="AC1:AD3"/>
    <mergeCell ref="Y5:AB5"/>
    <mergeCell ref="E5:F5"/>
    <mergeCell ref="E1:X3"/>
    <mergeCell ref="A4:K4"/>
    <mergeCell ref="L4:Q5"/>
    <mergeCell ref="R4:W5"/>
    <mergeCell ref="X4:X5"/>
    <mergeCell ref="Y4:AF4"/>
    <mergeCell ref="A5:B5"/>
    <mergeCell ref="AC5:AF5"/>
    <mergeCell ref="G5:H5"/>
    <mergeCell ref="J5:J6"/>
    <mergeCell ref="K5:K6"/>
    <mergeCell ref="C5:D5"/>
    <mergeCell ref="A7:A10"/>
    <mergeCell ref="B7:B10"/>
    <mergeCell ref="E7:E10"/>
    <mergeCell ref="F7:F10"/>
    <mergeCell ref="G7:G10"/>
    <mergeCell ref="C7:C9"/>
    <mergeCell ref="D7:D9"/>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CK43"/>
  <sheetViews>
    <sheetView zoomScale="110" zoomScaleNormal="110" zoomScalePageLayoutView="130" workbookViewId="0">
      <selection activeCell="AB16" sqref="AB16"/>
    </sheetView>
  </sheetViews>
  <sheetFormatPr baseColWidth="10" defaultColWidth="9.140625" defaultRowHeight="15" x14ac:dyDescent="0.25"/>
  <cols>
    <col min="1" max="1" width="20.28515625" customWidth="1"/>
    <col min="2" max="2" width="26.28515625" customWidth="1"/>
    <col min="3" max="3" width="20" style="5" customWidth="1"/>
    <col min="4" max="4" width="26.7109375" style="5" customWidth="1"/>
    <col min="5" max="5" width="25.140625" customWidth="1"/>
    <col min="6" max="6" width="28.42578125" customWidth="1"/>
    <col min="7" max="8" width="18.140625" customWidth="1"/>
    <col min="9" max="9" width="19" customWidth="1"/>
    <col min="10" max="10" width="18" customWidth="1"/>
    <col min="11" max="11" width="20" customWidth="1"/>
    <col min="12" max="12" width="19.28515625" customWidth="1"/>
    <col min="13" max="13" width="32" customWidth="1"/>
    <col min="14" max="14" width="14.42578125" customWidth="1"/>
    <col min="16" max="16" width="0" hidden="1" customWidth="1"/>
    <col min="17" max="17" width="14.7109375" style="164" customWidth="1"/>
    <col min="18" max="18" width="22.7109375" customWidth="1"/>
    <col min="19" max="19" width="31.5703125" customWidth="1"/>
    <col min="20" max="20" width="15" customWidth="1"/>
    <col min="22" max="22" width="0" hidden="1" customWidth="1"/>
    <col min="24" max="24" width="16.85546875" customWidth="1"/>
    <col min="26" max="26" width="18.28515625" customWidth="1"/>
    <col min="27" max="27" width="14.85546875" customWidth="1"/>
    <col min="28" max="28" width="43.140625" customWidth="1"/>
    <col min="30" max="30" width="14.140625" customWidth="1"/>
    <col min="31" max="31" width="13.28515625" customWidth="1"/>
    <col min="32" max="32" width="60" customWidth="1"/>
  </cols>
  <sheetData>
    <row r="1" spans="1:89" s="1" customFormat="1" ht="24.95" customHeight="1" x14ac:dyDescent="0.25">
      <c r="E1" s="401" t="s">
        <v>131</v>
      </c>
      <c r="F1" s="401"/>
      <c r="G1" s="401"/>
      <c r="H1" s="401"/>
      <c r="I1" s="401"/>
      <c r="J1" s="401"/>
      <c r="K1" s="401"/>
      <c r="L1" s="401"/>
      <c r="M1" s="401"/>
      <c r="N1" s="401"/>
      <c r="O1" s="401"/>
      <c r="P1" s="401"/>
      <c r="Q1" s="401"/>
      <c r="R1" s="401"/>
      <c r="S1" s="401"/>
      <c r="T1" s="401"/>
      <c r="U1" s="401"/>
      <c r="V1" s="401"/>
      <c r="W1" s="401"/>
      <c r="X1" s="401"/>
      <c r="AB1" s="420"/>
      <c r="AC1" s="420"/>
      <c r="AD1" s="421"/>
      <c r="AE1" s="53" t="s">
        <v>132</v>
      </c>
      <c r="AF1" s="56">
        <v>44512</v>
      </c>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row>
    <row r="2" spans="1:89" s="1" customFormat="1" ht="24.95" customHeight="1" x14ac:dyDescent="0.25">
      <c r="E2" s="401"/>
      <c r="F2" s="401"/>
      <c r="G2" s="401"/>
      <c r="H2" s="401"/>
      <c r="I2" s="401"/>
      <c r="J2" s="401"/>
      <c r="K2" s="401"/>
      <c r="L2" s="401"/>
      <c r="M2" s="401"/>
      <c r="N2" s="401"/>
      <c r="O2" s="401"/>
      <c r="P2" s="401"/>
      <c r="Q2" s="401"/>
      <c r="R2" s="401"/>
      <c r="S2" s="401"/>
      <c r="T2" s="401"/>
      <c r="U2" s="401"/>
      <c r="V2" s="401"/>
      <c r="W2" s="401"/>
      <c r="X2" s="401"/>
      <c r="AB2" s="420"/>
      <c r="AC2" s="420"/>
      <c r="AD2" s="421"/>
      <c r="AE2" s="54" t="s">
        <v>133</v>
      </c>
      <c r="AF2" s="55">
        <v>3</v>
      </c>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row>
    <row r="3" spans="1:89" s="1" customFormat="1" ht="24.95" customHeight="1" x14ac:dyDescent="0.25">
      <c r="E3" s="401"/>
      <c r="F3" s="401"/>
      <c r="G3" s="401"/>
      <c r="H3" s="401"/>
      <c r="I3" s="401"/>
      <c r="J3" s="401"/>
      <c r="K3" s="401"/>
      <c r="L3" s="401"/>
      <c r="M3" s="401"/>
      <c r="N3" s="401"/>
      <c r="O3" s="401"/>
      <c r="P3" s="401"/>
      <c r="Q3" s="401"/>
      <c r="R3" s="401"/>
      <c r="S3" s="401"/>
      <c r="T3" s="401"/>
      <c r="U3" s="401"/>
      <c r="V3" s="401"/>
      <c r="W3" s="401"/>
      <c r="X3" s="401"/>
      <c r="AB3" s="420"/>
      <c r="AC3" s="420"/>
      <c r="AD3" s="421"/>
      <c r="AE3" s="54" t="s">
        <v>134</v>
      </c>
      <c r="AF3" s="55" t="s">
        <v>135</v>
      </c>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row>
    <row r="4" spans="1:89" s="8" customFormat="1" x14ac:dyDescent="0.25">
      <c r="A4" s="402" t="s">
        <v>136</v>
      </c>
      <c r="B4" s="403"/>
      <c r="C4" s="403"/>
      <c r="D4" s="403"/>
      <c r="E4" s="403"/>
      <c r="F4" s="403"/>
      <c r="G4" s="403"/>
      <c r="H4" s="403"/>
      <c r="I4" s="403"/>
      <c r="J4" s="403"/>
      <c r="K4" s="404"/>
      <c r="L4" s="395" t="s">
        <v>137</v>
      </c>
      <c r="M4" s="396"/>
      <c r="N4" s="396"/>
      <c r="O4" s="396"/>
      <c r="P4" s="396"/>
      <c r="Q4" s="397"/>
      <c r="R4" s="395" t="s">
        <v>138</v>
      </c>
      <c r="S4" s="396"/>
      <c r="T4" s="396"/>
      <c r="U4" s="396"/>
      <c r="V4" s="396"/>
      <c r="W4" s="397"/>
      <c r="X4" s="405" t="s">
        <v>139</v>
      </c>
      <c r="Y4" s="385" t="s">
        <v>140</v>
      </c>
      <c r="Z4" s="386"/>
      <c r="AA4" s="386"/>
      <c r="AB4" s="386"/>
      <c r="AC4" s="386"/>
      <c r="AD4" s="386"/>
      <c r="AE4" s="386"/>
      <c r="AF4" s="387"/>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row>
    <row r="5" spans="1:89" s="8" customFormat="1" ht="36" customHeight="1" x14ac:dyDescent="0.25">
      <c r="A5" s="388" t="s">
        <v>141</v>
      </c>
      <c r="B5" s="389"/>
      <c r="C5" s="388" t="s">
        <v>15</v>
      </c>
      <c r="D5" s="392"/>
      <c r="E5" s="388" t="s">
        <v>142</v>
      </c>
      <c r="F5" s="392"/>
      <c r="G5" s="388" t="s">
        <v>143</v>
      </c>
      <c r="H5" s="392"/>
      <c r="I5" s="52" t="s">
        <v>224</v>
      </c>
      <c r="J5" s="393" t="s">
        <v>0</v>
      </c>
      <c r="K5" s="393" t="s">
        <v>145</v>
      </c>
      <c r="L5" s="398"/>
      <c r="M5" s="399"/>
      <c r="N5" s="399"/>
      <c r="O5" s="399"/>
      <c r="P5" s="399"/>
      <c r="Q5" s="400"/>
      <c r="R5" s="398"/>
      <c r="S5" s="399"/>
      <c r="T5" s="399"/>
      <c r="U5" s="399"/>
      <c r="V5" s="399"/>
      <c r="W5" s="400"/>
      <c r="X5" s="406"/>
      <c r="Y5" s="388" t="s">
        <v>146</v>
      </c>
      <c r="Z5" s="389"/>
      <c r="AA5" s="389"/>
      <c r="AB5" s="390"/>
      <c r="AC5" s="391" t="s">
        <v>147</v>
      </c>
      <c r="AD5" s="389"/>
      <c r="AE5" s="389"/>
      <c r="AF5" s="392"/>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row>
    <row r="6" spans="1:89" s="8" customFormat="1" ht="45" x14ac:dyDescent="0.25">
      <c r="A6" s="13" t="s">
        <v>148</v>
      </c>
      <c r="B6" s="13" t="s">
        <v>149</v>
      </c>
      <c r="C6" s="29" t="s">
        <v>85</v>
      </c>
      <c r="D6" s="29" t="s">
        <v>90</v>
      </c>
      <c r="E6" s="13" t="s">
        <v>150</v>
      </c>
      <c r="F6" s="13" t="s">
        <v>151</v>
      </c>
      <c r="G6" s="13" t="s">
        <v>152</v>
      </c>
      <c r="H6" s="13" t="s">
        <v>153</v>
      </c>
      <c r="I6" s="13" t="s">
        <v>154</v>
      </c>
      <c r="J6" s="430"/>
      <c r="K6" s="430"/>
      <c r="L6" s="13" t="s">
        <v>137</v>
      </c>
      <c r="M6" s="13" t="s">
        <v>155</v>
      </c>
      <c r="N6" s="13" t="s">
        <v>156</v>
      </c>
      <c r="O6" s="13" t="s">
        <v>157</v>
      </c>
      <c r="P6" s="13" t="s">
        <v>158</v>
      </c>
      <c r="Q6" s="13" t="s">
        <v>159</v>
      </c>
      <c r="R6" s="13" t="s">
        <v>138</v>
      </c>
      <c r="S6" s="13" t="s">
        <v>160</v>
      </c>
      <c r="T6" s="13" t="s">
        <v>156</v>
      </c>
      <c r="U6" s="13" t="s">
        <v>157</v>
      </c>
      <c r="V6" s="13" t="s">
        <v>158</v>
      </c>
      <c r="W6" s="13" t="s">
        <v>161</v>
      </c>
      <c r="X6" s="13" t="s">
        <v>162</v>
      </c>
      <c r="Y6" s="13" t="s">
        <v>163</v>
      </c>
      <c r="Z6" s="13" t="s">
        <v>164</v>
      </c>
      <c r="AA6" s="13" t="s">
        <v>165</v>
      </c>
      <c r="AB6" s="13" t="s">
        <v>166</v>
      </c>
      <c r="AC6" s="13" t="s">
        <v>167</v>
      </c>
      <c r="AD6" s="13" t="s">
        <v>164</v>
      </c>
      <c r="AE6" s="13" t="s">
        <v>165</v>
      </c>
      <c r="AF6" s="13" t="s">
        <v>166</v>
      </c>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row>
    <row r="7" spans="1:89" s="26" customFormat="1" ht="117.75" customHeight="1" x14ac:dyDescent="0.25">
      <c r="A7" s="407" t="s">
        <v>168</v>
      </c>
      <c r="B7" s="422" t="s">
        <v>169</v>
      </c>
      <c r="C7" s="26" t="s">
        <v>274</v>
      </c>
      <c r="D7" s="28" t="s">
        <v>297</v>
      </c>
      <c r="E7" s="407" t="s">
        <v>276</v>
      </c>
      <c r="F7" s="422" t="s">
        <v>111</v>
      </c>
      <c r="G7" s="407" t="s">
        <v>208</v>
      </c>
      <c r="H7" s="422" t="s">
        <v>278</v>
      </c>
      <c r="I7" s="407" t="s">
        <v>262</v>
      </c>
      <c r="J7" s="422" t="s">
        <v>298</v>
      </c>
      <c r="K7" s="26" t="s">
        <v>298</v>
      </c>
      <c r="L7" s="108" t="s">
        <v>299</v>
      </c>
      <c r="M7" s="26" t="s">
        <v>300</v>
      </c>
      <c r="N7" s="26" t="s">
        <v>179</v>
      </c>
      <c r="O7" s="26" t="s">
        <v>186</v>
      </c>
      <c r="Q7" s="38">
        <v>1</v>
      </c>
      <c r="R7" s="28" t="s">
        <v>301</v>
      </c>
      <c r="S7" s="28" t="s">
        <v>302</v>
      </c>
      <c r="T7" s="28" t="s">
        <v>185</v>
      </c>
      <c r="U7" s="28" t="s">
        <v>186</v>
      </c>
      <c r="V7" s="28"/>
      <c r="W7" s="86">
        <v>0.3</v>
      </c>
      <c r="X7" s="467" t="s">
        <v>303</v>
      </c>
      <c r="Y7" s="218">
        <v>0.98699999999999999</v>
      </c>
      <c r="Z7" s="94">
        <f>+$Q$7</f>
        <v>1</v>
      </c>
      <c r="AA7" s="218">
        <f>+Y7/Z7</f>
        <v>0.98699999999999999</v>
      </c>
      <c r="AB7" s="299" t="s">
        <v>304</v>
      </c>
      <c r="AC7" s="81">
        <v>0.30659999999999998</v>
      </c>
      <c r="AD7" s="38">
        <f>+W7</f>
        <v>0.3</v>
      </c>
      <c r="AE7" s="47">
        <f>IF((AC7/AD7)&gt;1,1,(AC7/AD7))</f>
        <v>1</v>
      </c>
      <c r="AF7" s="26" t="s">
        <v>305</v>
      </c>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row>
    <row r="8" spans="1:89" ht="116.25" customHeight="1" x14ac:dyDescent="0.25">
      <c r="A8" s="408"/>
      <c r="B8" s="423"/>
      <c r="C8" s="413" t="s">
        <v>306</v>
      </c>
      <c r="D8" s="384" t="s">
        <v>307</v>
      </c>
      <c r="E8" s="408"/>
      <c r="F8" s="423"/>
      <c r="G8" s="408"/>
      <c r="H8" s="423"/>
      <c r="I8" s="408"/>
      <c r="J8" s="423"/>
      <c r="K8" s="380" t="s">
        <v>308</v>
      </c>
      <c r="L8" s="145" t="s">
        <v>309</v>
      </c>
      <c r="M8" s="160" t="s">
        <v>310</v>
      </c>
      <c r="N8" s="145" t="s">
        <v>179</v>
      </c>
      <c r="O8" s="145" t="s">
        <v>180</v>
      </c>
      <c r="P8" s="145"/>
      <c r="Q8" s="147">
        <v>1177</v>
      </c>
      <c r="R8" s="27"/>
      <c r="S8" s="27"/>
      <c r="T8" s="27"/>
      <c r="U8" s="27"/>
      <c r="V8" s="27"/>
      <c r="W8" s="27"/>
      <c r="X8" s="468"/>
      <c r="Y8" s="293">
        <v>1177</v>
      </c>
      <c r="Z8" s="306">
        <f>+$Q$8</f>
        <v>1177</v>
      </c>
      <c r="AA8" s="294">
        <f t="shared" ref="AA8" si="0">+Y8/Z8</f>
        <v>1</v>
      </c>
      <c r="AB8" s="307" t="s">
        <v>311</v>
      </c>
      <c r="AC8" s="27"/>
      <c r="AD8" s="27"/>
      <c r="AE8" s="27"/>
      <c r="AF8" s="27"/>
    </row>
    <row r="9" spans="1:89" ht="116.25" customHeight="1" x14ac:dyDescent="0.25">
      <c r="A9" s="408"/>
      <c r="B9" s="423"/>
      <c r="C9" s="413"/>
      <c r="D9" s="384"/>
      <c r="E9" s="408"/>
      <c r="F9" s="423"/>
      <c r="G9" s="408"/>
      <c r="H9" s="423"/>
      <c r="I9" s="408"/>
      <c r="J9" s="423"/>
      <c r="K9" s="416"/>
      <c r="L9" s="149" t="s">
        <v>312</v>
      </c>
      <c r="M9" s="162" t="s">
        <v>313</v>
      </c>
      <c r="N9" s="149" t="s">
        <v>179</v>
      </c>
      <c r="O9" s="149" t="s">
        <v>186</v>
      </c>
      <c r="P9" s="149"/>
      <c r="Q9" s="165">
        <v>1</v>
      </c>
      <c r="R9" s="27"/>
      <c r="S9" s="27"/>
      <c r="T9" s="27"/>
      <c r="U9" s="27"/>
      <c r="V9" s="27"/>
      <c r="W9" s="27"/>
      <c r="X9" s="468"/>
      <c r="Y9" s="157">
        <v>1</v>
      </c>
      <c r="Z9" s="94">
        <f>+$Q$9</f>
        <v>1</v>
      </c>
      <c r="AA9" s="308">
        <f>+IF((Y9/Z9)&gt;100%,(8.33333%*12),((Y9/Z9)*(8.33333%*12)))</f>
        <v>0.99999959999999999</v>
      </c>
      <c r="AB9" s="309" t="s">
        <v>314</v>
      </c>
      <c r="AC9" s="27"/>
      <c r="AD9" s="27"/>
      <c r="AE9" s="27"/>
      <c r="AF9" s="27"/>
    </row>
    <row r="10" spans="1:89" ht="93.75" customHeight="1" x14ac:dyDescent="0.25">
      <c r="A10" s="408"/>
      <c r="B10" s="423"/>
      <c r="C10" s="413"/>
      <c r="D10" s="384"/>
      <c r="E10" s="408"/>
      <c r="F10" s="423"/>
      <c r="G10" s="408"/>
      <c r="H10" s="423"/>
      <c r="I10" s="408"/>
      <c r="J10" s="423"/>
      <c r="K10" s="416"/>
      <c r="L10" s="146" t="s">
        <v>315</v>
      </c>
      <c r="M10" s="161" t="s">
        <v>316</v>
      </c>
      <c r="N10" s="146" t="s">
        <v>179</v>
      </c>
      <c r="O10" s="146" t="s">
        <v>186</v>
      </c>
      <c r="P10" s="146"/>
      <c r="Q10" s="166">
        <v>1</v>
      </c>
      <c r="R10" s="27"/>
      <c r="S10" s="27"/>
      <c r="T10" s="27"/>
      <c r="U10" s="27"/>
      <c r="V10" s="27"/>
      <c r="W10" s="27"/>
      <c r="X10" s="468"/>
      <c r="Y10" s="310">
        <v>1</v>
      </c>
      <c r="Z10" s="311">
        <f>+$Q$10</f>
        <v>1</v>
      </c>
      <c r="AA10" s="312">
        <f>+IF((Y10/Z10)&gt;100%,(8.33333%*12),((Y10/Z10)*(8.33333%*12)))</f>
        <v>0.99999959999999999</v>
      </c>
      <c r="AB10" s="313" t="s">
        <v>317</v>
      </c>
      <c r="AC10" s="27"/>
      <c r="AD10" s="27"/>
      <c r="AE10" s="27"/>
      <c r="AF10" s="27"/>
    </row>
    <row r="11" spans="1:89" ht="156" x14ac:dyDescent="0.25">
      <c r="A11" s="408"/>
      <c r="B11" s="423"/>
      <c r="C11" s="413"/>
      <c r="D11" s="384"/>
      <c r="E11" s="408"/>
      <c r="F11" s="423"/>
      <c r="G11" s="408"/>
      <c r="H11" s="423"/>
      <c r="I11" s="408"/>
      <c r="J11" s="423"/>
      <c r="K11" s="381"/>
      <c r="L11" s="108" t="s">
        <v>318</v>
      </c>
      <c r="M11" s="26" t="s">
        <v>319</v>
      </c>
      <c r="N11" s="26" t="s">
        <v>179</v>
      </c>
      <c r="O11" s="26" t="s">
        <v>180</v>
      </c>
      <c r="P11" s="26"/>
      <c r="Q11" s="48">
        <v>12500</v>
      </c>
      <c r="R11" s="27"/>
      <c r="S11" s="27"/>
      <c r="T11" s="27"/>
      <c r="U11" s="27"/>
      <c r="V11" s="27"/>
      <c r="W11" s="27"/>
      <c r="X11" s="468"/>
      <c r="Y11" s="224">
        <v>19408.896909999999</v>
      </c>
      <c r="Z11" s="224">
        <v>20000</v>
      </c>
      <c r="AA11" s="81">
        <f>+IF((Y11/Z11)&gt;1,1,(Y11/Z11))</f>
        <v>0.97044484549999999</v>
      </c>
      <c r="AB11" s="26" t="s">
        <v>320</v>
      </c>
      <c r="AC11" s="27"/>
      <c r="AD11" s="27"/>
      <c r="AE11" s="27"/>
      <c r="AF11" s="27"/>
    </row>
    <row r="12" spans="1:89" ht="45.75" thickBot="1" x14ac:dyDescent="0.3">
      <c r="C12"/>
      <c r="D12"/>
      <c r="L12" s="106"/>
      <c r="T12" s="106"/>
      <c r="Z12" s="62" t="s">
        <v>204</v>
      </c>
      <c r="AA12" s="97">
        <f>AVERAGE(AA7:AA11)</f>
        <v>0.99148880910000003</v>
      </c>
      <c r="AD12" s="62" t="s">
        <v>205</v>
      </c>
      <c r="AE12" s="97">
        <f>AVERAGE(AE7:AE11)</f>
        <v>1</v>
      </c>
    </row>
    <row r="13" spans="1:89" x14ac:dyDescent="0.25">
      <c r="C13" s="2"/>
      <c r="D13" s="2"/>
    </row>
    <row r="14" spans="1:89" x14ac:dyDescent="0.25">
      <c r="C14" s="2"/>
      <c r="D14" s="2"/>
      <c r="L14" s="106"/>
    </row>
    <row r="15" spans="1:89" x14ac:dyDescent="0.25">
      <c r="C15" s="2"/>
      <c r="D15" s="2"/>
      <c r="L15" s="106"/>
    </row>
    <row r="16" spans="1:89" x14ac:dyDescent="0.25">
      <c r="C16" s="2"/>
      <c r="D16" s="2"/>
      <c r="L16" s="106"/>
    </row>
    <row r="17" spans="3:12" x14ac:dyDescent="0.25">
      <c r="C17" s="2"/>
      <c r="D17" s="2"/>
      <c r="L17" s="106"/>
    </row>
    <row r="18" spans="3:12" x14ac:dyDescent="0.25">
      <c r="C18" s="2"/>
      <c r="D18" s="2"/>
      <c r="L18" s="106"/>
    </row>
    <row r="19" spans="3:12" x14ac:dyDescent="0.25">
      <c r="C19" s="2"/>
      <c r="D19" s="2"/>
    </row>
    <row r="20" spans="3:12" x14ac:dyDescent="0.25">
      <c r="C20" s="2"/>
      <c r="D20" s="2"/>
    </row>
    <row r="21" spans="3:12" x14ac:dyDescent="0.25">
      <c r="C21" s="2"/>
      <c r="D21" s="2"/>
    </row>
    <row r="22" spans="3:12" x14ac:dyDescent="0.25">
      <c r="C22" s="2"/>
      <c r="D22" s="2"/>
    </row>
    <row r="23" spans="3:12" x14ac:dyDescent="0.25">
      <c r="C23" s="2"/>
      <c r="D23" s="2"/>
    </row>
    <row r="24" spans="3:12" x14ac:dyDescent="0.25">
      <c r="C24" s="2"/>
      <c r="D24" s="2"/>
    </row>
    <row r="25" spans="3:12" x14ac:dyDescent="0.25">
      <c r="C25" s="2"/>
      <c r="D25" s="2"/>
    </row>
    <row r="26" spans="3:12" x14ac:dyDescent="0.25">
      <c r="C26" s="2"/>
      <c r="D26" s="2"/>
    </row>
    <row r="27" spans="3:12" x14ac:dyDescent="0.25">
      <c r="C27" s="2"/>
      <c r="D27" s="2"/>
    </row>
    <row r="28" spans="3:12" x14ac:dyDescent="0.25">
      <c r="C28" s="2"/>
      <c r="D28" s="2"/>
    </row>
    <row r="29" spans="3:12" x14ac:dyDescent="0.25">
      <c r="C29" s="2"/>
      <c r="D29" s="2"/>
    </row>
    <row r="30" spans="3:12" x14ac:dyDescent="0.25">
      <c r="C30" s="2"/>
      <c r="D30" s="2"/>
    </row>
    <row r="31" spans="3:12" x14ac:dyDescent="0.25">
      <c r="C31" s="2"/>
      <c r="D31" s="2"/>
    </row>
    <row r="32" spans="3:12" x14ac:dyDescent="0.25">
      <c r="C32" s="2"/>
      <c r="D32" s="2"/>
    </row>
    <row r="33" spans="3:4" x14ac:dyDescent="0.25">
      <c r="C33" s="2"/>
      <c r="D33" s="2"/>
    </row>
    <row r="34" spans="3:4" x14ac:dyDescent="0.25">
      <c r="C34" s="2"/>
      <c r="D34" s="2"/>
    </row>
    <row r="35" spans="3:4" x14ac:dyDescent="0.25">
      <c r="C35" s="2"/>
      <c r="D35" s="2"/>
    </row>
    <row r="36" spans="3:4" x14ac:dyDescent="0.25">
      <c r="C36" s="2"/>
      <c r="D36" s="2"/>
    </row>
    <row r="37" spans="3:4" x14ac:dyDescent="0.25">
      <c r="C37" s="2"/>
      <c r="D37" s="2"/>
    </row>
    <row r="38" spans="3:4" x14ac:dyDescent="0.25">
      <c r="C38" s="2"/>
      <c r="D38" s="2"/>
    </row>
    <row r="39" spans="3:4" x14ac:dyDescent="0.25">
      <c r="C39" s="2"/>
      <c r="D39" s="2"/>
    </row>
    <row r="40" spans="3:4" x14ac:dyDescent="0.25">
      <c r="C40" s="2"/>
      <c r="D40" s="2"/>
    </row>
    <row r="41" spans="3:4" x14ac:dyDescent="0.25">
      <c r="C41" s="2"/>
      <c r="D41" s="2"/>
    </row>
    <row r="42" spans="3:4" x14ac:dyDescent="0.25">
      <c r="C42" s="2"/>
      <c r="D42" s="2"/>
    </row>
    <row r="43" spans="3:4" x14ac:dyDescent="0.25">
      <c r="C43" s="2"/>
      <c r="D43" s="2"/>
    </row>
  </sheetData>
  <mergeCells count="27">
    <mergeCell ref="X7:X11"/>
    <mergeCell ref="J7:J11"/>
    <mergeCell ref="I7:I11"/>
    <mergeCell ref="K8:K11"/>
    <mergeCell ref="A7:A11"/>
    <mergeCell ref="B7:B11"/>
    <mergeCell ref="E7:E11"/>
    <mergeCell ref="G7:G11"/>
    <mergeCell ref="H7:H11"/>
    <mergeCell ref="F7:F11"/>
    <mergeCell ref="C8:C11"/>
    <mergeCell ref="D8:D11"/>
    <mergeCell ref="K5:K6"/>
    <mergeCell ref="Y5:AB5"/>
    <mergeCell ref="E1:X3"/>
    <mergeCell ref="A4:K4"/>
    <mergeCell ref="L4:Q5"/>
    <mergeCell ref="R4:W5"/>
    <mergeCell ref="X4:X5"/>
    <mergeCell ref="Y4:AF4"/>
    <mergeCell ref="A5:B5"/>
    <mergeCell ref="AC5:AF5"/>
    <mergeCell ref="E5:F5"/>
    <mergeCell ref="G5:H5"/>
    <mergeCell ref="J5:J6"/>
    <mergeCell ref="AB1:AD3"/>
    <mergeCell ref="C5:D5"/>
  </mergeCells>
  <pageMargins left="0.7" right="0.7" top="0.75" bottom="0.75" header="0.3" footer="0.3"/>
  <pageSetup paperSize="9" orientation="portrait" horizontalDpi="1200" verticalDpi="1200" r:id="rId1"/>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DB43"/>
  <sheetViews>
    <sheetView zoomScale="115" zoomScaleNormal="115" zoomScalePageLayoutView="115" workbookViewId="0">
      <selection activeCell="X12" sqref="X12"/>
    </sheetView>
  </sheetViews>
  <sheetFormatPr baseColWidth="10" defaultColWidth="11.42578125" defaultRowHeight="22.5" customHeight="1" x14ac:dyDescent="0.25"/>
  <cols>
    <col min="1" max="1" width="18.140625" style="5" customWidth="1"/>
    <col min="2" max="2" width="24" style="5" customWidth="1"/>
    <col min="3" max="3" width="20" style="5" customWidth="1"/>
    <col min="4" max="4" width="26.7109375" style="5" customWidth="1"/>
    <col min="5" max="5" width="28.5703125" style="5" customWidth="1"/>
    <col min="6" max="6" width="29.28515625" style="5" customWidth="1"/>
    <col min="7" max="7" width="20.140625" style="5" customWidth="1"/>
    <col min="8" max="8" width="19.140625" style="5" customWidth="1"/>
    <col min="9" max="9" width="19.5703125" style="6" customWidth="1"/>
    <col min="10" max="10" width="21.140625" style="5" customWidth="1"/>
    <col min="11" max="11" width="16.28515625" style="5" customWidth="1"/>
    <col min="12" max="12" width="53.42578125" style="5" customWidth="1"/>
    <col min="13" max="13" width="34.42578125" style="5" customWidth="1"/>
    <col min="14" max="14" width="18.28515625" style="5" customWidth="1"/>
    <col min="15" max="15" width="16.28515625" style="5" customWidth="1"/>
    <col min="16" max="16" width="17.42578125" style="5" hidden="1" customWidth="1"/>
    <col min="17" max="17" width="14.140625" style="7" customWidth="1"/>
    <col min="18" max="18" width="17.140625" style="5" customWidth="1"/>
    <col min="19" max="19" width="22.42578125" style="5" customWidth="1"/>
    <col min="20" max="20" width="14.42578125" style="5" bestFit="1" customWidth="1"/>
    <col min="21" max="21" width="19.85546875" style="5" customWidth="1"/>
    <col min="22" max="22" width="21" style="5" hidden="1" customWidth="1"/>
    <col min="23" max="23" width="20.28515625" style="5" customWidth="1"/>
    <col min="24" max="24" width="20.7109375" style="5" customWidth="1"/>
    <col min="25" max="25" width="15.28515625" style="5" customWidth="1"/>
    <col min="26" max="26" width="16.7109375" style="5" customWidth="1"/>
    <col min="27" max="27" width="22.42578125" style="5" customWidth="1"/>
    <col min="28" max="28" width="51.85546875" style="5" customWidth="1"/>
    <col min="29" max="29" width="14.42578125" style="5" customWidth="1"/>
    <col min="30" max="30" width="20" style="5" customWidth="1"/>
    <col min="31" max="31" width="24.5703125" style="5" customWidth="1"/>
    <col min="32" max="32" width="37.42578125" style="5" customWidth="1"/>
    <col min="33" max="34" width="11.42578125" style="5" customWidth="1"/>
    <col min="35" max="35" width="87.140625" style="5" customWidth="1"/>
    <col min="36" max="38" width="11.42578125" style="5" customWidth="1"/>
    <col min="39" max="39" width="78.140625" style="5" customWidth="1"/>
    <col min="40" max="42" width="11.42578125" style="5"/>
    <col min="43" max="43" width="87.140625" style="5" customWidth="1"/>
    <col min="44" max="46" width="11.42578125" style="5"/>
    <col min="47" max="47" width="78.140625" style="5" customWidth="1"/>
    <col min="48" max="50" width="11.42578125" style="5"/>
    <col min="51" max="51" width="87.140625" style="5" customWidth="1"/>
    <col min="52" max="54" width="11.42578125" style="5"/>
    <col min="55" max="55" width="78.140625" style="5" customWidth="1"/>
    <col min="56" max="58" width="11.42578125" style="5"/>
    <col min="59" max="59" width="87.140625" style="5" customWidth="1"/>
    <col min="60" max="61" width="11.42578125" style="5"/>
    <col min="62" max="62" width="15.140625" style="5" bestFit="1" customWidth="1"/>
    <col min="63" max="63" width="78.140625" style="5" customWidth="1"/>
    <col min="64" max="65" width="11.42578125" style="5"/>
    <col min="66" max="66" width="14.28515625" style="5" customWidth="1"/>
    <col min="67" max="67" width="64.85546875" style="5" customWidth="1"/>
    <col min="68" max="69" width="11.42578125" style="5"/>
    <col min="70" max="70" width="15.140625" style="5" bestFit="1" customWidth="1"/>
    <col min="71" max="71" width="78.140625" style="5" customWidth="1"/>
    <col min="72" max="16384" width="11.42578125" style="5"/>
  </cols>
  <sheetData>
    <row r="1" spans="1:106" s="1" customFormat="1" ht="24.95" customHeight="1" x14ac:dyDescent="0.25">
      <c r="E1" s="401" t="s">
        <v>131</v>
      </c>
      <c r="F1" s="401"/>
      <c r="G1" s="401"/>
      <c r="H1" s="401"/>
      <c r="I1" s="401"/>
      <c r="J1" s="401"/>
      <c r="K1" s="401"/>
      <c r="L1" s="401"/>
      <c r="M1" s="401"/>
      <c r="N1" s="401"/>
      <c r="O1" s="401"/>
      <c r="P1" s="401"/>
      <c r="Q1" s="401"/>
      <c r="R1" s="401"/>
      <c r="S1" s="401"/>
      <c r="T1" s="401"/>
      <c r="U1" s="401"/>
      <c r="V1" s="401"/>
      <c r="W1" s="401"/>
      <c r="X1" s="401"/>
      <c r="AB1" s="420"/>
      <c r="AC1" s="420"/>
      <c r="AD1" s="421"/>
      <c r="AE1" s="53" t="s">
        <v>132</v>
      </c>
      <c r="AF1" s="56">
        <v>44512</v>
      </c>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row>
    <row r="2" spans="1:106" s="1" customFormat="1" ht="24.95" customHeight="1" x14ac:dyDescent="0.25">
      <c r="E2" s="401"/>
      <c r="F2" s="401"/>
      <c r="G2" s="401"/>
      <c r="H2" s="401"/>
      <c r="I2" s="401"/>
      <c r="J2" s="401"/>
      <c r="K2" s="401"/>
      <c r="L2" s="401"/>
      <c r="M2" s="401"/>
      <c r="N2" s="401"/>
      <c r="O2" s="401"/>
      <c r="P2" s="401"/>
      <c r="Q2" s="401"/>
      <c r="R2" s="401"/>
      <c r="S2" s="401"/>
      <c r="T2" s="401"/>
      <c r="U2" s="401"/>
      <c r="V2" s="401"/>
      <c r="W2" s="401"/>
      <c r="X2" s="401"/>
      <c r="AB2" s="420"/>
      <c r="AC2" s="420"/>
      <c r="AD2" s="421"/>
      <c r="AE2" s="54" t="s">
        <v>133</v>
      </c>
      <c r="AF2" s="55">
        <v>3</v>
      </c>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row>
    <row r="3" spans="1:106" s="1" customFormat="1" ht="24.95" customHeight="1" x14ac:dyDescent="0.25">
      <c r="E3" s="401"/>
      <c r="F3" s="401"/>
      <c r="G3" s="401"/>
      <c r="H3" s="401"/>
      <c r="I3" s="401"/>
      <c r="J3" s="401"/>
      <c r="K3" s="401"/>
      <c r="L3" s="401"/>
      <c r="M3" s="401"/>
      <c r="N3" s="401"/>
      <c r="O3" s="401"/>
      <c r="P3" s="401"/>
      <c r="Q3" s="401"/>
      <c r="R3" s="401"/>
      <c r="S3" s="401"/>
      <c r="T3" s="401"/>
      <c r="U3" s="401"/>
      <c r="V3" s="401"/>
      <c r="W3" s="401"/>
      <c r="X3" s="401"/>
      <c r="AB3" s="420"/>
      <c r="AC3" s="420"/>
      <c r="AD3" s="421"/>
      <c r="AE3" s="54" t="s">
        <v>134</v>
      </c>
      <c r="AF3" s="55" t="s">
        <v>135</v>
      </c>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row>
    <row r="4" spans="1:106" s="8" customFormat="1" ht="15" x14ac:dyDescent="0.25">
      <c r="A4" s="402" t="s">
        <v>136</v>
      </c>
      <c r="B4" s="403"/>
      <c r="C4" s="403"/>
      <c r="D4" s="403"/>
      <c r="E4" s="403"/>
      <c r="F4" s="403"/>
      <c r="G4" s="403"/>
      <c r="H4" s="403"/>
      <c r="I4" s="403"/>
      <c r="J4" s="403"/>
      <c r="K4" s="404"/>
      <c r="L4" s="395" t="s">
        <v>137</v>
      </c>
      <c r="M4" s="396"/>
      <c r="N4" s="396"/>
      <c r="O4" s="396"/>
      <c r="P4" s="396"/>
      <c r="Q4" s="397"/>
      <c r="R4" s="395" t="s">
        <v>138</v>
      </c>
      <c r="S4" s="396"/>
      <c r="T4" s="396"/>
      <c r="U4" s="396"/>
      <c r="V4" s="396"/>
      <c r="W4" s="397"/>
      <c r="X4" s="405" t="s">
        <v>139</v>
      </c>
      <c r="Y4" s="385" t="s">
        <v>140</v>
      </c>
      <c r="Z4" s="386"/>
      <c r="AA4" s="386"/>
      <c r="AB4" s="386"/>
      <c r="AC4" s="386"/>
      <c r="AD4" s="386"/>
      <c r="AE4" s="386"/>
      <c r="AF4" s="387"/>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row>
    <row r="5" spans="1:106" s="8" customFormat="1" ht="36" customHeight="1" x14ac:dyDescent="0.25">
      <c r="A5" s="388" t="s">
        <v>141</v>
      </c>
      <c r="B5" s="389"/>
      <c r="C5" s="388" t="s">
        <v>15</v>
      </c>
      <c r="D5" s="392"/>
      <c r="E5" s="388" t="s">
        <v>142</v>
      </c>
      <c r="F5" s="392"/>
      <c r="G5" s="388" t="s">
        <v>143</v>
      </c>
      <c r="H5" s="392"/>
      <c r="I5" s="52" t="s">
        <v>224</v>
      </c>
      <c r="J5" s="393" t="s">
        <v>0</v>
      </c>
      <c r="K5" s="393" t="s">
        <v>145</v>
      </c>
      <c r="L5" s="398"/>
      <c r="M5" s="399"/>
      <c r="N5" s="399"/>
      <c r="O5" s="399"/>
      <c r="P5" s="399"/>
      <c r="Q5" s="400"/>
      <c r="R5" s="398"/>
      <c r="S5" s="399"/>
      <c r="T5" s="399"/>
      <c r="U5" s="399"/>
      <c r="V5" s="399"/>
      <c r="W5" s="400"/>
      <c r="X5" s="406"/>
      <c r="Y5" s="388" t="s">
        <v>146</v>
      </c>
      <c r="Z5" s="389"/>
      <c r="AA5" s="389"/>
      <c r="AB5" s="390"/>
      <c r="AC5" s="391" t="s">
        <v>147</v>
      </c>
      <c r="AD5" s="389"/>
      <c r="AE5" s="389"/>
      <c r="AF5" s="392"/>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row>
    <row r="6" spans="1:106" s="8" customFormat="1" ht="30" x14ac:dyDescent="0.25">
      <c r="A6" s="29" t="s">
        <v>148</v>
      </c>
      <c r="B6" s="29" t="s">
        <v>149</v>
      </c>
      <c r="C6" s="29" t="s">
        <v>85</v>
      </c>
      <c r="D6" s="29" t="s">
        <v>90</v>
      </c>
      <c r="E6" s="29" t="s">
        <v>150</v>
      </c>
      <c r="F6" s="29" t="s">
        <v>151</v>
      </c>
      <c r="G6" s="29" t="s">
        <v>152</v>
      </c>
      <c r="H6" s="29" t="s">
        <v>153</v>
      </c>
      <c r="I6" s="29" t="s">
        <v>154</v>
      </c>
      <c r="J6" s="394"/>
      <c r="K6" s="394"/>
      <c r="L6" s="29" t="s">
        <v>137</v>
      </c>
      <c r="M6" s="29" t="s">
        <v>155</v>
      </c>
      <c r="N6" s="29" t="s">
        <v>156</v>
      </c>
      <c r="O6" s="29" t="s">
        <v>157</v>
      </c>
      <c r="P6" s="29" t="s">
        <v>158</v>
      </c>
      <c r="Q6" s="29" t="s">
        <v>159</v>
      </c>
      <c r="R6" s="29" t="s">
        <v>138</v>
      </c>
      <c r="S6" s="29" t="s">
        <v>160</v>
      </c>
      <c r="T6" s="29" t="s">
        <v>156</v>
      </c>
      <c r="U6" s="29" t="s">
        <v>157</v>
      </c>
      <c r="V6" s="29" t="s">
        <v>158</v>
      </c>
      <c r="W6" s="29" t="s">
        <v>161</v>
      </c>
      <c r="X6" s="29" t="s">
        <v>162</v>
      </c>
      <c r="Y6" s="29" t="s">
        <v>163</v>
      </c>
      <c r="Z6" s="29" t="s">
        <v>164</v>
      </c>
      <c r="AA6" s="29" t="s">
        <v>165</v>
      </c>
      <c r="AB6" s="29" t="s">
        <v>166</v>
      </c>
      <c r="AC6" s="29" t="s">
        <v>167</v>
      </c>
      <c r="AD6" s="29" t="s">
        <v>164</v>
      </c>
      <c r="AE6" s="29" t="s">
        <v>165</v>
      </c>
      <c r="AF6" s="29" t="s">
        <v>166</v>
      </c>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row>
    <row r="7" spans="1:106" s="25" customFormat="1" ht="120" customHeight="1" x14ac:dyDescent="0.25">
      <c r="A7" s="469" t="s">
        <v>168</v>
      </c>
      <c r="B7" s="470" t="s">
        <v>169</v>
      </c>
      <c r="C7" s="414" t="s">
        <v>170</v>
      </c>
      <c r="D7" s="380" t="s">
        <v>171</v>
      </c>
      <c r="E7" s="478" t="s">
        <v>87</v>
      </c>
      <c r="F7" s="478" t="s">
        <v>95</v>
      </c>
      <c r="G7" s="475" t="s">
        <v>208</v>
      </c>
      <c r="H7" s="71" t="s">
        <v>188</v>
      </c>
      <c r="I7" s="69" t="s">
        <v>321</v>
      </c>
      <c r="J7" s="472" t="s">
        <v>322</v>
      </c>
      <c r="K7" s="71" t="s">
        <v>323</v>
      </c>
      <c r="L7" s="71" t="s">
        <v>324</v>
      </c>
      <c r="M7" s="71" t="s">
        <v>325</v>
      </c>
      <c r="N7" s="71" t="s">
        <v>232</v>
      </c>
      <c r="O7" s="71" t="s">
        <v>186</v>
      </c>
      <c r="P7" s="71">
        <v>0</v>
      </c>
      <c r="Q7" s="75">
        <v>1</v>
      </c>
      <c r="R7" s="70"/>
      <c r="S7" s="70"/>
      <c r="T7" s="70"/>
      <c r="U7" s="70"/>
      <c r="V7" s="70"/>
      <c r="W7" s="70"/>
      <c r="X7" s="472" t="s">
        <v>326</v>
      </c>
      <c r="Y7" s="317">
        <v>1</v>
      </c>
      <c r="Z7" s="315">
        <f>+$Q$7</f>
        <v>1</v>
      </c>
      <c r="AA7" s="345">
        <f>+Y7/Z7</f>
        <v>1</v>
      </c>
      <c r="AB7" s="213" t="s">
        <v>327</v>
      </c>
      <c r="AC7" s="70"/>
      <c r="AD7" s="70"/>
      <c r="AE7" s="70"/>
      <c r="AF7" s="70"/>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v>0.33</v>
      </c>
      <c r="BM7" s="5">
        <v>1</v>
      </c>
      <c r="BN7" s="5">
        <v>0.33</v>
      </c>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row>
    <row r="8" spans="1:106" ht="127.5" customHeight="1" x14ac:dyDescent="0.25">
      <c r="A8" s="408"/>
      <c r="B8" s="471"/>
      <c r="C8" s="426"/>
      <c r="D8" s="381"/>
      <c r="E8" s="478"/>
      <c r="F8" s="478"/>
      <c r="G8" s="476"/>
      <c r="H8" s="472" t="s">
        <v>278</v>
      </c>
      <c r="I8" s="69" t="s">
        <v>175</v>
      </c>
      <c r="J8" s="474"/>
      <c r="K8" s="69" t="s">
        <v>328</v>
      </c>
      <c r="L8" s="69" t="s">
        <v>329</v>
      </c>
      <c r="M8" s="69" t="s">
        <v>330</v>
      </c>
      <c r="N8" s="69" t="s">
        <v>232</v>
      </c>
      <c r="O8" s="69" t="s">
        <v>180</v>
      </c>
      <c r="P8" s="69">
        <v>0</v>
      </c>
      <c r="Q8" s="76">
        <v>3</v>
      </c>
      <c r="R8" s="69" t="s">
        <v>331</v>
      </c>
      <c r="S8" s="69" t="s">
        <v>332</v>
      </c>
      <c r="T8" s="69" t="s">
        <v>185</v>
      </c>
      <c r="U8" s="69" t="s">
        <v>186</v>
      </c>
      <c r="V8" s="69" t="s">
        <v>333</v>
      </c>
      <c r="W8" s="226">
        <v>1</v>
      </c>
      <c r="X8" s="474"/>
      <c r="Y8" s="346">
        <v>3</v>
      </c>
      <c r="Z8" s="347">
        <f>+$Q$8</f>
        <v>3</v>
      </c>
      <c r="AA8" s="348">
        <f>+Y8/Z8</f>
        <v>1</v>
      </c>
      <c r="AB8" s="346" t="s">
        <v>334</v>
      </c>
      <c r="AC8" s="343">
        <v>1</v>
      </c>
      <c r="AD8" s="210">
        <f>+$W$8</f>
        <v>1</v>
      </c>
      <c r="AE8" s="344">
        <f>+AC8/AD8</f>
        <v>1</v>
      </c>
      <c r="AF8" s="210" t="s">
        <v>335</v>
      </c>
      <c r="AR8" s="5" t="s">
        <v>336</v>
      </c>
      <c r="AT8" s="5">
        <v>0.13800000000000001</v>
      </c>
      <c r="BL8" s="5" t="s">
        <v>337</v>
      </c>
      <c r="BN8" s="5">
        <v>0.53700000000000003</v>
      </c>
    </row>
    <row r="9" spans="1:106" ht="180.95" customHeight="1" x14ac:dyDescent="0.25">
      <c r="A9" s="408"/>
      <c r="B9" s="471"/>
      <c r="C9" s="243" t="s">
        <v>338</v>
      </c>
      <c r="D9" s="145" t="s">
        <v>339</v>
      </c>
      <c r="E9" s="69" t="s">
        <v>276</v>
      </c>
      <c r="F9" s="69" t="s">
        <v>101</v>
      </c>
      <c r="G9" s="476"/>
      <c r="H9" s="473"/>
      <c r="I9" s="69" t="s">
        <v>321</v>
      </c>
      <c r="J9" s="474"/>
      <c r="K9" s="71" t="s">
        <v>340</v>
      </c>
      <c r="L9" s="77" t="s">
        <v>341</v>
      </c>
      <c r="M9" s="71" t="s">
        <v>342</v>
      </c>
      <c r="N9" s="71" t="s">
        <v>232</v>
      </c>
      <c r="O9" s="71" t="s">
        <v>180</v>
      </c>
      <c r="P9" s="71"/>
      <c r="Q9" s="71">
        <v>30</v>
      </c>
      <c r="R9" s="71" t="s">
        <v>343</v>
      </c>
      <c r="S9" s="71" t="s">
        <v>344</v>
      </c>
      <c r="T9" s="212" t="s">
        <v>185</v>
      </c>
      <c r="U9" s="212" t="s">
        <v>180</v>
      </c>
      <c r="V9" s="212" t="s">
        <v>333</v>
      </c>
      <c r="W9" s="212">
        <v>5</v>
      </c>
      <c r="X9" s="474"/>
      <c r="Y9" s="314">
        <v>41</v>
      </c>
      <c r="Z9" s="314">
        <f>+$Q$9</f>
        <v>30</v>
      </c>
      <c r="AA9" s="315">
        <f>IF((Y9/Z9)&gt;1,1,Y9/Z9)</f>
        <v>1</v>
      </c>
      <c r="AB9" s="213" t="s">
        <v>345</v>
      </c>
      <c r="AC9" s="318">
        <v>5</v>
      </c>
      <c r="AD9" s="318">
        <v>5</v>
      </c>
      <c r="AE9" s="319">
        <f>+AC9/AD9</f>
        <v>1</v>
      </c>
      <c r="AF9" s="320" t="s">
        <v>346</v>
      </c>
    </row>
    <row r="10" spans="1:106" ht="75.95" customHeight="1" x14ac:dyDescent="0.25">
      <c r="A10" s="408"/>
      <c r="B10" s="471"/>
      <c r="C10" s="243" t="s">
        <v>170</v>
      </c>
      <c r="D10" s="145" t="s">
        <v>171</v>
      </c>
      <c r="E10" s="478" t="s">
        <v>119</v>
      </c>
      <c r="F10" s="71" t="s">
        <v>110</v>
      </c>
      <c r="G10" s="476"/>
      <c r="H10" s="475" t="s">
        <v>188</v>
      </c>
      <c r="I10" s="479" t="s">
        <v>175</v>
      </c>
      <c r="J10" s="474"/>
      <c r="K10" s="69" t="s">
        <v>328</v>
      </c>
      <c r="L10" s="210" t="s">
        <v>347</v>
      </c>
      <c r="M10" s="69" t="s">
        <v>348</v>
      </c>
      <c r="N10" s="69" t="s">
        <v>232</v>
      </c>
      <c r="O10" s="69" t="s">
        <v>186</v>
      </c>
      <c r="P10" s="69"/>
      <c r="Q10" s="211">
        <v>1</v>
      </c>
      <c r="R10" s="78"/>
      <c r="S10" s="78"/>
      <c r="T10" s="78"/>
      <c r="U10" s="78"/>
      <c r="V10" s="78"/>
      <c r="W10" s="78"/>
      <c r="X10" s="474"/>
      <c r="Y10" s="349">
        <f>+(95%*33.3333%)+(62.5%*33.3333%)+(100%*33.3333%)</f>
        <v>0.85833247499999998</v>
      </c>
      <c r="Z10" s="350">
        <f>+$Q$10</f>
        <v>1</v>
      </c>
      <c r="AA10" s="351">
        <f>+Y10/Z10</f>
        <v>0.85833247499999998</v>
      </c>
      <c r="AB10" s="352" t="s">
        <v>349</v>
      </c>
      <c r="AC10" s="228"/>
      <c r="AD10" s="228"/>
      <c r="AE10" s="228"/>
      <c r="AF10" s="78"/>
    </row>
    <row r="11" spans="1:106" ht="112.5" customHeight="1" x14ac:dyDescent="0.25">
      <c r="A11" s="408"/>
      <c r="B11" s="471"/>
      <c r="C11" s="243" t="s">
        <v>350</v>
      </c>
      <c r="D11" s="145" t="s">
        <v>351</v>
      </c>
      <c r="E11" s="478"/>
      <c r="F11" s="69" t="s">
        <v>122</v>
      </c>
      <c r="G11" s="477"/>
      <c r="H11" s="477"/>
      <c r="I11" s="479"/>
      <c r="J11" s="473"/>
      <c r="K11" s="71" t="s">
        <v>328</v>
      </c>
      <c r="L11" s="77" t="s">
        <v>352</v>
      </c>
      <c r="M11" s="71" t="s">
        <v>353</v>
      </c>
      <c r="N11" s="71" t="s">
        <v>185</v>
      </c>
      <c r="O11" s="71" t="s">
        <v>186</v>
      </c>
      <c r="P11" s="71"/>
      <c r="Q11" s="232">
        <v>0.38</v>
      </c>
      <c r="R11" s="78"/>
      <c r="S11" s="78"/>
      <c r="T11" s="78"/>
      <c r="U11" s="78"/>
      <c r="V11" s="78"/>
      <c r="W11" s="78"/>
      <c r="X11" s="474"/>
      <c r="Y11" s="316">
        <v>0.38733333333333297</v>
      </c>
      <c r="Z11" s="315">
        <v>0.38</v>
      </c>
      <c r="AA11" s="317">
        <f>IF((Y11/Z11)&gt;1,1,Y11/Z11)</f>
        <v>1</v>
      </c>
      <c r="AB11" s="321" t="s">
        <v>354</v>
      </c>
      <c r="AC11" s="214"/>
      <c r="AD11" s="78"/>
      <c r="AE11" s="78"/>
      <c r="AF11" s="78"/>
    </row>
    <row r="12" spans="1:106" ht="45" customHeight="1" thickBot="1" x14ac:dyDescent="0.3">
      <c r="C12" s="19"/>
      <c r="D12" s="19"/>
      <c r="L12" s="7"/>
      <c r="N12" s="209"/>
      <c r="Z12" s="62" t="s">
        <v>204</v>
      </c>
      <c r="AA12" s="97">
        <f>AVERAGE(AA7:AA11)</f>
        <v>0.97166649500000002</v>
      </c>
      <c r="AD12" s="62" t="s">
        <v>204</v>
      </c>
      <c r="AE12" s="97">
        <f>AVERAGE(AE7:AE9)</f>
        <v>1</v>
      </c>
    </row>
    <row r="13" spans="1:106" ht="22.5" customHeight="1" x14ac:dyDescent="0.2">
      <c r="C13" s="2"/>
      <c r="D13" s="2"/>
      <c r="L13" s="138"/>
      <c r="N13" s="143"/>
    </row>
    <row r="14" spans="1:106" ht="22.5" customHeight="1" x14ac:dyDescent="0.2">
      <c r="C14" s="2"/>
      <c r="D14" s="2"/>
      <c r="L14" s="138"/>
      <c r="N14" s="209"/>
    </row>
    <row r="15" spans="1:106" ht="22.5" customHeight="1" x14ac:dyDescent="0.2">
      <c r="C15" s="2"/>
      <c r="D15" s="2"/>
      <c r="L15" s="138"/>
      <c r="N15" s="143"/>
    </row>
    <row r="16" spans="1:106" ht="22.5" customHeight="1" x14ac:dyDescent="0.2">
      <c r="C16" s="2"/>
      <c r="D16" s="2"/>
      <c r="L16" s="138"/>
      <c r="N16" s="143"/>
    </row>
    <row r="17" spans="3:14" ht="22.5" customHeight="1" x14ac:dyDescent="0.2">
      <c r="C17" s="2"/>
      <c r="D17" s="2"/>
      <c r="L17" s="138"/>
      <c r="N17" s="143"/>
    </row>
    <row r="18" spans="3:14" ht="22.5" customHeight="1" x14ac:dyDescent="0.2">
      <c r="C18" s="2"/>
      <c r="D18" s="2"/>
      <c r="L18" s="138"/>
      <c r="N18" s="143"/>
    </row>
    <row r="19" spans="3:14" ht="22.5" customHeight="1" x14ac:dyDescent="0.25">
      <c r="C19" s="2"/>
      <c r="D19" s="2"/>
      <c r="N19" s="209"/>
    </row>
    <row r="20" spans="3:14" ht="22.5" customHeight="1" x14ac:dyDescent="0.25">
      <c r="C20" s="2"/>
      <c r="D20" s="2"/>
      <c r="N20" s="143"/>
    </row>
    <row r="21" spans="3:14" ht="22.5" customHeight="1" x14ac:dyDescent="0.25">
      <c r="C21" s="2"/>
      <c r="D21" s="2"/>
      <c r="N21" s="143"/>
    </row>
    <row r="22" spans="3:14" ht="22.5" customHeight="1" x14ac:dyDescent="0.25">
      <c r="C22" s="2"/>
      <c r="D22" s="2"/>
    </row>
    <row r="23" spans="3:14" ht="22.5" customHeight="1" x14ac:dyDescent="0.25">
      <c r="C23" s="2"/>
      <c r="D23" s="2"/>
    </row>
    <row r="24" spans="3:14" ht="22.5" customHeight="1" x14ac:dyDescent="0.25">
      <c r="C24" s="2"/>
      <c r="D24" s="2"/>
    </row>
    <row r="25" spans="3:14" ht="22.5" customHeight="1" x14ac:dyDescent="0.25">
      <c r="C25" s="2"/>
      <c r="D25" s="2"/>
    </row>
    <row r="26" spans="3:14" ht="22.5" customHeight="1" x14ac:dyDescent="0.25">
      <c r="C26" s="2"/>
      <c r="D26" s="2"/>
    </row>
    <row r="27" spans="3:14" ht="22.5" customHeight="1" x14ac:dyDescent="0.25">
      <c r="C27" s="2"/>
      <c r="D27" s="2"/>
    </row>
    <row r="28" spans="3:14" ht="22.5" customHeight="1" x14ac:dyDescent="0.25">
      <c r="C28" s="2"/>
      <c r="D28" s="2"/>
    </row>
    <row r="29" spans="3:14" ht="22.5" customHeight="1" x14ac:dyDescent="0.25">
      <c r="C29" s="2"/>
      <c r="D29" s="2"/>
    </row>
    <row r="30" spans="3:14" ht="22.5" customHeight="1" x14ac:dyDescent="0.25">
      <c r="C30" s="2"/>
      <c r="D30" s="2"/>
    </row>
    <row r="31" spans="3:14" ht="22.5" customHeight="1" x14ac:dyDescent="0.25">
      <c r="C31" s="2"/>
      <c r="D31" s="2"/>
    </row>
    <row r="32" spans="3:14" ht="22.5" customHeight="1" x14ac:dyDescent="0.25">
      <c r="C32" s="2"/>
      <c r="D32" s="2"/>
    </row>
    <row r="33" spans="3:4" ht="22.5" customHeight="1" x14ac:dyDescent="0.25">
      <c r="C33" s="2"/>
      <c r="D33" s="2"/>
    </row>
    <row r="34" spans="3:4" ht="22.5" customHeight="1" x14ac:dyDescent="0.25">
      <c r="C34" s="2"/>
      <c r="D34" s="2"/>
    </row>
    <row r="35" spans="3:4" ht="22.5" customHeight="1" x14ac:dyDescent="0.25">
      <c r="C35" s="2"/>
      <c r="D35" s="2"/>
    </row>
    <row r="36" spans="3:4" ht="22.5" customHeight="1" x14ac:dyDescent="0.25">
      <c r="C36" s="2"/>
      <c r="D36" s="2"/>
    </row>
    <row r="37" spans="3:4" ht="22.5" customHeight="1" x14ac:dyDescent="0.25">
      <c r="C37" s="2"/>
      <c r="D37" s="2"/>
    </row>
    <row r="38" spans="3:4" ht="22.5" customHeight="1" x14ac:dyDescent="0.25">
      <c r="C38" s="2"/>
      <c r="D38" s="2"/>
    </row>
    <row r="39" spans="3:4" ht="22.5" customHeight="1" x14ac:dyDescent="0.25">
      <c r="C39" s="2"/>
      <c r="D39" s="2"/>
    </row>
    <row r="40" spans="3:4" ht="22.5" customHeight="1" x14ac:dyDescent="0.25">
      <c r="C40" s="2"/>
      <c r="D40" s="2"/>
    </row>
    <row r="41" spans="3:4" ht="22.5" customHeight="1" x14ac:dyDescent="0.25">
      <c r="C41" s="2"/>
      <c r="D41" s="2"/>
    </row>
    <row r="42" spans="3:4" ht="22.5" customHeight="1" x14ac:dyDescent="0.25">
      <c r="C42" s="2"/>
      <c r="D42" s="2"/>
    </row>
    <row r="43" spans="3:4" ht="22.5" customHeight="1" x14ac:dyDescent="0.25">
      <c r="C43" s="2"/>
      <c r="D43" s="2"/>
    </row>
  </sheetData>
  <mergeCells count="28">
    <mergeCell ref="D7:D8"/>
    <mergeCell ref="Y4:AF4"/>
    <mergeCell ref="E5:F5"/>
    <mergeCell ref="G5:H5"/>
    <mergeCell ref="K5:K6"/>
    <mergeCell ref="AB1:AD3"/>
    <mergeCell ref="E1:X3"/>
    <mergeCell ref="A4:K4"/>
    <mergeCell ref="L4:Q5"/>
    <mergeCell ref="R4:W5"/>
    <mergeCell ref="X4:X5"/>
    <mergeCell ref="C5:D5"/>
    <mergeCell ref="A7:A11"/>
    <mergeCell ref="B7:B11"/>
    <mergeCell ref="Y5:AB5"/>
    <mergeCell ref="AC5:AF5"/>
    <mergeCell ref="A5:B5"/>
    <mergeCell ref="J5:J6"/>
    <mergeCell ref="H8:H9"/>
    <mergeCell ref="X7:X11"/>
    <mergeCell ref="J7:J11"/>
    <mergeCell ref="G7:G11"/>
    <mergeCell ref="H10:H11"/>
    <mergeCell ref="E7:E8"/>
    <mergeCell ref="F7:F8"/>
    <mergeCell ref="E10:E11"/>
    <mergeCell ref="I10:I11"/>
    <mergeCell ref="C7:C8"/>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AN80"/>
  <sheetViews>
    <sheetView zoomScaleNormal="100" zoomScalePageLayoutView="120" workbookViewId="0">
      <selection activeCell="B7" sqref="A7:B10"/>
    </sheetView>
  </sheetViews>
  <sheetFormatPr baseColWidth="10" defaultColWidth="11.42578125" defaultRowHeight="15" x14ac:dyDescent="0.25"/>
  <cols>
    <col min="1" max="1" width="21.140625" style="14" customWidth="1"/>
    <col min="2" max="2" width="17.85546875" style="14" customWidth="1"/>
    <col min="3" max="3" width="20" style="5" customWidth="1"/>
    <col min="4" max="4" width="26.7109375" style="5" customWidth="1"/>
    <col min="5" max="5" width="26.42578125" style="14" customWidth="1"/>
    <col min="6" max="6" width="18.140625" style="14" customWidth="1"/>
    <col min="7" max="7" width="20.42578125" style="14" customWidth="1"/>
    <col min="8" max="8" width="15.42578125" style="14" customWidth="1"/>
    <col min="9" max="9" width="21.42578125" style="14" customWidth="1"/>
    <col min="10" max="10" width="16.42578125" style="14" customWidth="1"/>
    <col min="11" max="11" width="21.85546875" style="14" customWidth="1"/>
    <col min="12" max="12" width="23" style="14" customWidth="1"/>
    <col min="13" max="13" width="25.42578125" style="14" customWidth="1"/>
    <col min="14" max="14" width="13.42578125" style="14" customWidth="1"/>
    <col min="15" max="15" width="11.42578125" style="14"/>
    <col min="16" max="16" width="20.28515625" style="14" hidden="1" customWidth="1"/>
    <col min="17" max="17" width="20.140625" style="14" customWidth="1"/>
    <col min="18" max="18" width="25.28515625" style="14" customWidth="1"/>
    <col min="19" max="19" width="20.85546875" style="14" customWidth="1"/>
    <col min="20" max="20" width="17.85546875" style="14" customWidth="1"/>
    <col min="21" max="21" width="17.42578125" style="15" bestFit="1" customWidth="1"/>
    <col min="22" max="22" width="16.7109375" style="15" customWidth="1"/>
    <col min="23" max="23" width="16.7109375" style="14" customWidth="1"/>
    <col min="24" max="24" width="16.28515625" style="14" customWidth="1"/>
    <col min="25" max="25" width="15.42578125" style="14" customWidth="1"/>
    <col min="26" max="26" width="16" style="14" customWidth="1"/>
    <col min="27" max="27" width="16.42578125" style="14" customWidth="1"/>
    <col min="28" max="28" width="60.85546875" style="14" customWidth="1"/>
    <col min="29" max="29" width="11.42578125" style="14"/>
    <col min="30" max="30" width="12.42578125" style="14" customWidth="1"/>
    <col min="31" max="31" width="14.7109375" style="14" customWidth="1"/>
    <col min="32" max="32" width="57.140625" style="14" customWidth="1"/>
    <col min="33" max="16384" width="11.42578125" style="14"/>
  </cols>
  <sheetData>
    <row r="1" spans="1:40" s="1" customFormat="1" ht="24.95" customHeight="1" x14ac:dyDescent="0.25">
      <c r="E1" s="401" t="s">
        <v>131</v>
      </c>
      <c r="F1" s="401"/>
      <c r="G1" s="401"/>
      <c r="H1" s="401"/>
      <c r="I1" s="401"/>
      <c r="J1" s="401"/>
      <c r="K1" s="401"/>
      <c r="L1" s="401"/>
      <c r="M1" s="401"/>
      <c r="N1" s="401"/>
      <c r="O1" s="401"/>
      <c r="P1" s="401"/>
      <c r="Q1" s="401"/>
      <c r="R1" s="401"/>
      <c r="S1" s="401"/>
      <c r="T1" s="401"/>
      <c r="U1" s="401"/>
      <c r="V1" s="401"/>
      <c r="W1" s="401"/>
      <c r="X1" s="401"/>
      <c r="AB1" s="420"/>
      <c r="AC1" s="420"/>
      <c r="AD1" s="421"/>
      <c r="AE1" s="53" t="s">
        <v>132</v>
      </c>
      <c r="AF1" s="56">
        <v>44512</v>
      </c>
      <c r="AG1" s="5"/>
      <c r="AH1" s="5"/>
      <c r="AI1" s="5"/>
      <c r="AJ1" s="5"/>
      <c r="AK1" s="5"/>
      <c r="AL1" s="5"/>
      <c r="AM1" s="5"/>
      <c r="AN1" s="5"/>
    </row>
    <row r="2" spans="1:40" s="1" customFormat="1" ht="24.95" customHeight="1" x14ac:dyDescent="0.25">
      <c r="E2" s="401"/>
      <c r="F2" s="401"/>
      <c r="G2" s="401"/>
      <c r="H2" s="401"/>
      <c r="I2" s="401"/>
      <c r="J2" s="401"/>
      <c r="K2" s="401"/>
      <c r="L2" s="401"/>
      <c r="M2" s="401"/>
      <c r="N2" s="401"/>
      <c r="O2" s="401"/>
      <c r="P2" s="401"/>
      <c r="Q2" s="401"/>
      <c r="R2" s="401"/>
      <c r="S2" s="401"/>
      <c r="T2" s="401"/>
      <c r="U2" s="401"/>
      <c r="V2" s="401"/>
      <c r="W2" s="401"/>
      <c r="X2" s="401"/>
      <c r="AB2" s="420"/>
      <c r="AC2" s="420"/>
      <c r="AD2" s="421"/>
      <c r="AE2" s="54" t="s">
        <v>133</v>
      </c>
      <c r="AF2" s="55">
        <v>3</v>
      </c>
      <c r="AG2" s="5"/>
      <c r="AH2" s="5"/>
      <c r="AI2" s="5"/>
      <c r="AJ2" s="5"/>
      <c r="AK2" s="5"/>
      <c r="AL2" s="5"/>
      <c r="AM2" s="5"/>
      <c r="AN2" s="5"/>
    </row>
    <row r="3" spans="1:40" s="1" customFormat="1" ht="24.95" customHeight="1" x14ac:dyDescent="0.25">
      <c r="E3" s="401"/>
      <c r="F3" s="401"/>
      <c r="G3" s="401"/>
      <c r="H3" s="401"/>
      <c r="I3" s="401"/>
      <c r="J3" s="401"/>
      <c r="K3" s="401"/>
      <c r="L3" s="401"/>
      <c r="M3" s="401"/>
      <c r="N3" s="401"/>
      <c r="O3" s="401"/>
      <c r="P3" s="401"/>
      <c r="Q3" s="401"/>
      <c r="R3" s="401"/>
      <c r="S3" s="401"/>
      <c r="T3" s="401"/>
      <c r="U3" s="401"/>
      <c r="V3" s="401"/>
      <c r="W3" s="401"/>
      <c r="X3" s="401"/>
      <c r="AB3" s="420"/>
      <c r="AC3" s="420"/>
      <c r="AD3" s="421"/>
      <c r="AE3" s="194" t="s">
        <v>134</v>
      </c>
      <c r="AF3" s="195" t="s">
        <v>135</v>
      </c>
      <c r="AG3" s="5"/>
      <c r="AH3" s="5"/>
      <c r="AI3" s="5"/>
      <c r="AJ3" s="5"/>
      <c r="AK3" s="5"/>
      <c r="AL3" s="5"/>
      <c r="AM3" s="5"/>
      <c r="AN3" s="5"/>
    </row>
    <row r="4" spans="1:40" s="198" customFormat="1" x14ac:dyDescent="0.25">
      <c r="A4" s="487" t="s">
        <v>136</v>
      </c>
      <c r="B4" s="487"/>
      <c r="C4" s="487"/>
      <c r="D4" s="487"/>
      <c r="E4" s="487"/>
      <c r="F4" s="487"/>
      <c r="G4" s="487"/>
      <c r="H4" s="487"/>
      <c r="I4" s="487"/>
      <c r="J4" s="487"/>
      <c r="K4" s="487"/>
      <c r="L4" s="486" t="s">
        <v>137</v>
      </c>
      <c r="M4" s="486"/>
      <c r="N4" s="486"/>
      <c r="O4" s="486"/>
      <c r="P4" s="486"/>
      <c r="Q4" s="486"/>
      <c r="R4" s="486" t="s">
        <v>138</v>
      </c>
      <c r="S4" s="486"/>
      <c r="T4" s="486"/>
      <c r="U4" s="486"/>
      <c r="V4" s="486"/>
      <c r="W4" s="486"/>
      <c r="X4" s="486" t="s">
        <v>139</v>
      </c>
      <c r="Y4" s="486" t="s">
        <v>140</v>
      </c>
      <c r="Z4" s="486"/>
      <c r="AA4" s="486"/>
      <c r="AB4" s="486"/>
      <c r="AC4" s="486"/>
      <c r="AD4" s="486"/>
      <c r="AE4" s="486"/>
      <c r="AF4" s="486"/>
      <c r="AG4" s="197"/>
      <c r="AH4" s="197"/>
      <c r="AI4" s="197"/>
      <c r="AJ4" s="197"/>
      <c r="AK4" s="197"/>
      <c r="AL4" s="197"/>
      <c r="AM4" s="197"/>
      <c r="AN4" s="197"/>
    </row>
    <row r="5" spans="1:40" s="198" customFormat="1" ht="36" customHeight="1" x14ac:dyDescent="0.25">
      <c r="A5" s="486" t="s">
        <v>141</v>
      </c>
      <c r="B5" s="486"/>
      <c r="C5" s="388" t="s">
        <v>15</v>
      </c>
      <c r="D5" s="392"/>
      <c r="E5" s="486" t="s">
        <v>142</v>
      </c>
      <c r="F5" s="486"/>
      <c r="G5" s="486" t="s">
        <v>143</v>
      </c>
      <c r="H5" s="486"/>
      <c r="I5" s="196" t="s">
        <v>224</v>
      </c>
      <c r="J5" s="488" t="s">
        <v>0</v>
      </c>
      <c r="K5" s="488" t="s">
        <v>145</v>
      </c>
      <c r="L5" s="486"/>
      <c r="M5" s="486"/>
      <c r="N5" s="486"/>
      <c r="O5" s="486"/>
      <c r="P5" s="486"/>
      <c r="Q5" s="486"/>
      <c r="R5" s="486"/>
      <c r="S5" s="486"/>
      <c r="T5" s="486"/>
      <c r="U5" s="486"/>
      <c r="V5" s="486"/>
      <c r="W5" s="486"/>
      <c r="X5" s="486"/>
      <c r="Y5" s="486" t="s">
        <v>146</v>
      </c>
      <c r="Z5" s="486"/>
      <c r="AA5" s="486"/>
      <c r="AB5" s="486"/>
      <c r="AC5" s="486" t="s">
        <v>147</v>
      </c>
      <c r="AD5" s="486"/>
      <c r="AE5" s="486"/>
      <c r="AF5" s="486"/>
      <c r="AG5" s="197"/>
      <c r="AH5" s="197"/>
      <c r="AI5" s="197"/>
      <c r="AJ5" s="197"/>
      <c r="AK5" s="197"/>
      <c r="AL5" s="197"/>
      <c r="AM5" s="197"/>
      <c r="AN5" s="197"/>
    </row>
    <row r="6" spans="1:40" s="198" customFormat="1" ht="45" x14ac:dyDescent="0.25">
      <c r="A6" s="199" t="s">
        <v>148</v>
      </c>
      <c r="B6" s="199" t="s">
        <v>149</v>
      </c>
      <c r="C6" s="29" t="s">
        <v>85</v>
      </c>
      <c r="D6" s="29" t="s">
        <v>90</v>
      </c>
      <c r="E6" s="199" t="s">
        <v>150</v>
      </c>
      <c r="F6" s="199" t="s">
        <v>151</v>
      </c>
      <c r="G6" s="199" t="s">
        <v>152</v>
      </c>
      <c r="H6" s="199" t="s">
        <v>153</v>
      </c>
      <c r="I6" s="199" t="s">
        <v>154</v>
      </c>
      <c r="J6" s="488"/>
      <c r="K6" s="488"/>
      <c r="L6" s="199" t="s">
        <v>137</v>
      </c>
      <c r="M6" s="199" t="s">
        <v>155</v>
      </c>
      <c r="N6" s="199" t="s">
        <v>156</v>
      </c>
      <c r="O6" s="199" t="s">
        <v>157</v>
      </c>
      <c r="P6" s="199" t="s">
        <v>158</v>
      </c>
      <c r="Q6" s="199" t="s">
        <v>159</v>
      </c>
      <c r="R6" s="199" t="s">
        <v>138</v>
      </c>
      <c r="S6" s="199" t="s">
        <v>160</v>
      </c>
      <c r="T6" s="199" t="s">
        <v>156</v>
      </c>
      <c r="U6" s="199" t="s">
        <v>157</v>
      </c>
      <c r="V6" s="199" t="s">
        <v>158</v>
      </c>
      <c r="W6" s="199" t="s">
        <v>161</v>
      </c>
      <c r="X6" s="199" t="s">
        <v>162</v>
      </c>
      <c r="Y6" s="199" t="s">
        <v>163</v>
      </c>
      <c r="Z6" s="199" t="s">
        <v>164</v>
      </c>
      <c r="AA6" s="199" t="s">
        <v>165</v>
      </c>
      <c r="AB6" s="199" t="s">
        <v>166</v>
      </c>
      <c r="AC6" s="199" t="s">
        <v>167</v>
      </c>
      <c r="AD6" s="199" t="s">
        <v>164</v>
      </c>
      <c r="AE6" s="199" t="s">
        <v>165</v>
      </c>
      <c r="AF6" s="199" t="s">
        <v>166</v>
      </c>
      <c r="AG6" s="197"/>
      <c r="AH6" s="197"/>
      <c r="AI6" s="197"/>
      <c r="AJ6" s="197"/>
      <c r="AK6" s="197"/>
      <c r="AL6" s="197"/>
      <c r="AM6" s="197"/>
      <c r="AN6" s="197"/>
    </row>
    <row r="7" spans="1:40" s="202" customFormat="1" ht="100.5" customHeight="1" x14ac:dyDescent="0.25">
      <c r="A7" s="480" t="s">
        <v>168</v>
      </c>
      <c r="B7" s="483" t="s">
        <v>169</v>
      </c>
      <c r="C7" s="422" t="s">
        <v>170</v>
      </c>
      <c r="D7" s="407" t="s">
        <v>207</v>
      </c>
      <c r="E7" s="490" t="s">
        <v>172</v>
      </c>
      <c r="F7" s="490" t="s">
        <v>129</v>
      </c>
      <c r="G7" s="490" t="s">
        <v>355</v>
      </c>
      <c r="H7" s="490" t="s">
        <v>356</v>
      </c>
      <c r="I7" s="480" t="s">
        <v>227</v>
      </c>
      <c r="J7" s="480" t="s">
        <v>357</v>
      </c>
      <c r="K7" s="154" t="s">
        <v>358</v>
      </c>
      <c r="L7" s="154" t="s">
        <v>359</v>
      </c>
      <c r="M7" s="154" t="s">
        <v>360</v>
      </c>
      <c r="N7" s="154" t="s">
        <v>179</v>
      </c>
      <c r="O7" s="154" t="s">
        <v>186</v>
      </c>
      <c r="P7" s="200">
        <v>1</v>
      </c>
      <c r="Q7" s="206">
        <v>0.98</v>
      </c>
      <c r="R7" s="227" t="s">
        <v>361</v>
      </c>
      <c r="S7" s="154" t="s">
        <v>362</v>
      </c>
      <c r="T7" s="154" t="s">
        <v>185</v>
      </c>
      <c r="U7" s="154" t="s">
        <v>186</v>
      </c>
      <c r="V7" s="154">
        <v>0</v>
      </c>
      <c r="W7" s="200">
        <v>1</v>
      </c>
      <c r="X7" s="489" t="s">
        <v>363</v>
      </c>
      <c r="Y7" s="333">
        <v>0.98</v>
      </c>
      <c r="Z7" s="333">
        <f>+$Q$7</f>
        <v>0.98</v>
      </c>
      <c r="AA7" s="334">
        <f>+Y7/Z7</f>
        <v>1</v>
      </c>
      <c r="AB7" s="337" t="s">
        <v>364</v>
      </c>
      <c r="AC7" s="335">
        <v>1</v>
      </c>
      <c r="AD7" s="335">
        <f>+$W$7</f>
        <v>1</v>
      </c>
      <c r="AE7" s="342">
        <f>+AC7/AD7</f>
        <v>1</v>
      </c>
      <c r="AF7" s="338" t="s">
        <v>365</v>
      </c>
    </row>
    <row r="8" spans="1:40" s="204" customFormat="1" ht="121.5" customHeight="1" x14ac:dyDescent="0.25">
      <c r="A8" s="481"/>
      <c r="B8" s="484"/>
      <c r="C8" s="423"/>
      <c r="D8" s="408"/>
      <c r="E8" s="490"/>
      <c r="F8" s="490"/>
      <c r="G8" s="490"/>
      <c r="H8" s="490"/>
      <c r="I8" s="481"/>
      <c r="J8" s="481"/>
      <c r="K8" s="153" t="s">
        <v>358</v>
      </c>
      <c r="L8" s="153" t="s">
        <v>366</v>
      </c>
      <c r="M8" s="153" t="s">
        <v>367</v>
      </c>
      <c r="N8" s="153" t="s">
        <v>179</v>
      </c>
      <c r="O8" s="153" t="s">
        <v>186</v>
      </c>
      <c r="P8" s="207">
        <v>0.88219999999999998</v>
      </c>
      <c r="Q8" s="201">
        <v>0.98</v>
      </c>
      <c r="R8" s="205"/>
      <c r="S8" s="205"/>
      <c r="T8" s="205"/>
      <c r="U8" s="205"/>
      <c r="V8" s="205"/>
      <c r="W8" s="203"/>
      <c r="X8" s="489"/>
      <c r="Y8" s="335">
        <v>0.92</v>
      </c>
      <c r="Z8" s="335">
        <f>+$Q$8</f>
        <v>0.98</v>
      </c>
      <c r="AA8" s="336">
        <f t="shared" ref="AA8" si="0">+Y8/Z8</f>
        <v>0.93877551020408168</v>
      </c>
      <c r="AB8" s="338" t="s">
        <v>368</v>
      </c>
      <c r="AC8" s="330"/>
      <c r="AD8" s="331"/>
      <c r="AE8" s="332"/>
      <c r="AF8" s="331"/>
    </row>
    <row r="9" spans="1:40" s="204" customFormat="1" ht="121.5" customHeight="1" x14ac:dyDescent="0.25">
      <c r="A9" s="481"/>
      <c r="B9" s="484"/>
      <c r="C9" s="423"/>
      <c r="D9" s="408"/>
      <c r="E9" s="153" t="s">
        <v>172</v>
      </c>
      <c r="F9" s="217" t="s">
        <v>128</v>
      </c>
      <c r="G9" s="153" t="s">
        <v>369</v>
      </c>
      <c r="H9" s="153" t="s">
        <v>370</v>
      </c>
      <c r="I9" s="481"/>
      <c r="J9" s="481"/>
      <c r="K9" s="153" t="s">
        <v>371</v>
      </c>
      <c r="L9" s="154" t="s">
        <v>372</v>
      </c>
      <c r="M9" s="154" t="s">
        <v>373</v>
      </c>
      <c r="N9" s="154" t="s">
        <v>179</v>
      </c>
      <c r="O9" s="154" t="s">
        <v>186</v>
      </c>
      <c r="P9" s="208">
        <v>0.96399999999999997</v>
      </c>
      <c r="Q9" s="200">
        <v>0.96499999999999997</v>
      </c>
      <c r="R9" s="205"/>
      <c r="S9" s="205"/>
      <c r="T9" s="205"/>
      <c r="U9" s="205"/>
      <c r="V9" s="205"/>
      <c r="W9" s="203"/>
      <c r="X9" s="154"/>
      <c r="Y9" s="339">
        <v>0.96220000000000006</v>
      </c>
      <c r="Z9" s="340">
        <f>+$Q$9</f>
        <v>0.96499999999999997</v>
      </c>
      <c r="AA9" s="334">
        <f>+IF((Y9/Z9)&gt;100%,(8.33333%*12),((Y9/Z9)*(8.33333%*12)))</f>
        <v>0.99709804675647673</v>
      </c>
      <c r="AB9" s="341" t="s">
        <v>374</v>
      </c>
      <c r="AC9" s="330"/>
      <c r="AD9" s="331"/>
      <c r="AE9" s="332"/>
      <c r="AF9" s="331"/>
    </row>
    <row r="10" spans="1:40" s="204" customFormat="1" ht="121.5" customHeight="1" x14ac:dyDescent="0.25">
      <c r="A10" s="482"/>
      <c r="B10" s="485"/>
      <c r="C10" s="423"/>
      <c r="D10" s="408"/>
      <c r="E10" s="153" t="s">
        <v>172</v>
      </c>
      <c r="F10" s="153" t="s">
        <v>129</v>
      </c>
      <c r="G10" s="153" t="s">
        <v>375</v>
      </c>
      <c r="H10" s="153" t="s">
        <v>376</v>
      </c>
      <c r="I10" s="482"/>
      <c r="J10" s="482"/>
      <c r="K10" s="153" t="s">
        <v>377</v>
      </c>
      <c r="L10" s="153" t="s">
        <v>378</v>
      </c>
      <c r="M10" s="153" t="s">
        <v>379</v>
      </c>
      <c r="N10" s="153" t="s">
        <v>185</v>
      </c>
      <c r="O10" s="153" t="s">
        <v>186</v>
      </c>
      <c r="P10" s="153" t="s">
        <v>333</v>
      </c>
      <c r="Q10" s="201">
        <v>0.9</v>
      </c>
      <c r="R10" s="153" t="s">
        <v>380</v>
      </c>
      <c r="S10" s="153" t="s">
        <v>381</v>
      </c>
      <c r="T10" s="153" t="s">
        <v>185</v>
      </c>
      <c r="U10" s="153" t="s">
        <v>180</v>
      </c>
      <c r="V10" s="153" t="s">
        <v>333</v>
      </c>
      <c r="W10" s="153">
        <v>1</v>
      </c>
      <c r="X10" s="154"/>
      <c r="Y10" s="335">
        <v>0.97499999999999998</v>
      </c>
      <c r="Z10" s="335">
        <f>+$Q$10</f>
        <v>0.9</v>
      </c>
      <c r="AA10" s="336">
        <f>IF((Y10/Z10)&gt;1,1,Y10/Z10)</f>
        <v>1</v>
      </c>
      <c r="AB10" s="338" t="s">
        <v>382</v>
      </c>
      <c r="AC10" s="295">
        <v>0.997</v>
      </c>
      <c r="AD10" s="295">
        <f>+$W$10</f>
        <v>1</v>
      </c>
      <c r="AE10" s="342">
        <f>+AC10/AD10</f>
        <v>0.997</v>
      </c>
      <c r="AF10" s="335" t="s">
        <v>383</v>
      </c>
    </row>
    <row r="11" spans="1:40" s="19" customFormat="1" ht="45.75" thickBot="1" x14ac:dyDescent="0.3">
      <c r="L11" s="141"/>
      <c r="U11" s="20"/>
      <c r="V11" s="20"/>
      <c r="Z11" s="62" t="s">
        <v>204</v>
      </c>
      <c r="AA11" s="97">
        <f>AVERAGE(AA7:AA10)</f>
        <v>0.98396838924013963</v>
      </c>
      <c r="AD11" s="62" t="s">
        <v>205</v>
      </c>
      <c r="AE11" s="97">
        <f>AVERAGE(AE7:AE10)</f>
        <v>0.99849999999999994</v>
      </c>
    </row>
    <row r="12" spans="1:40" s="19" customFormat="1" x14ac:dyDescent="0.25">
      <c r="L12" s="141"/>
      <c r="U12" s="20"/>
      <c r="V12" s="20"/>
    </row>
    <row r="13" spans="1:40" s="19" customFormat="1" x14ac:dyDescent="0.25">
      <c r="C13" s="2"/>
      <c r="D13" s="2"/>
      <c r="L13" s="141"/>
      <c r="U13" s="20"/>
      <c r="V13" s="20"/>
    </row>
    <row r="14" spans="1:40" s="19" customFormat="1" x14ac:dyDescent="0.25">
      <c r="C14" s="2"/>
      <c r="D14" s="2"/>
      <c r="L14" s="141"/>
      <c r="U14" s="20"/>
      <c r="V14" s="20"/>
    </row>
    <row r="15" spans="1:40" s="19" customFormat="1" ht="23.1" customHeight="1" x14ac:dyDescent="0.25">
      <c r="C15" s="2"/>
      <c r="D15" s="2"/>
      <c r="L15" s="141"/>
      <c r="U15" s="20"/>
      <c r="V15" s="20"/>
    </row>
    <row r="16" spans="1:40" s="19" customFormat="1" x14ac:dyDescent="0.25">
      <c r="C16" s="2"/>
      <c r="D16" s="2"/>
      <c r="L16" s="141"/>
      <c r="U16" s="20"/>
      <c r="V16" s="20"/>
    </row>
    <row r="17" spans="3:22" s="19" customFormat="1" x14ac:dyDescent="0.25">
      <c r="C17" s="2"/>
      <c r="D17" s="2"/>
      <c r="U17" s="20"/>
      <c r="V17" s="20"/>
    </row>
    <row r="18" spans="3:22" s="19" customFormat="1" x14ac:dyDescent="0.25">
      <c r="C18" s="2"/>
      <c r="D18" s="2"/>
      <c r="U18" s="20"/>
      <c r="V18" s="20"/>
    </row>
    <row r="19" spans="3:22" s="19" customFormat="1" x14ac:dyDescent="0.25">
      <c r="C19" s="2"/>
      <c r="D19" s="2"/>
      <c r="U19" s="20"/>
      <c r="V19" s="20"/>
    </row>
    <row r="20" spans="3:22" s="19" customFormat="1" x14ac:dyDescent="0.25">
      <c r="C20" s="2"/>
      <c r="D20" s="2"/>
      <c r="U20" s="20"/>
      <c r="V20" s="20"/>
    </row>
    <row r="21" spans="3:22" s="19" customFormat="1" x14ac:dyDescent="0.25">
      <c r="C21" s="2"/>
      <c r="D21" s="2"/>
      <c r="U21" s="20"/>
      <c r="V21" s="20"/>
    </row>
    <row r="22" spans="3:22" s="19" customFormat="1" x14ac:dyDescent="0.25">
      <c r="C22" s="2"/>
      <c r="D22" s="2"/>
      <c r="U22" s="20"/>
      <c r="V22" s="20"/>
    </row>
    <row r="23" spans="3:22" s="19" customFormat="1" x14ac:dyDescent="0.25">
      <c r="C23" s="2"/>
      <c r="D23" s="2"/>
      <c r="U23" s="20"/>
      <c r="V23" s="20"/>
    </row>
    <row r="24" spans="3:22" s="19" customFormat="1" x14ac:dyDescent="0.25">
      <c r="C24" s="2"/>
      <c r="D24" s="2"/>
      <c r="U24" s="20"/>
      <c r="V24" s="20"/>
    </row>
    <row r="25" spans="3:22" s="19" customFormat="1" x14ac:dyDescent="0.25">
      <c r="C25" s="2"/>
      <c r="D25" s="2"/>
      <c r="U25" s="20"/>
      <c r="V25" s="20"/>
    </row>
    <row r="26" spans="3:22" s="19" customFormat="1" x14ac:dyDescent="0.25">
      <c r="C26" s="2"/>
      <c r="D26" s="2"/>
      <c r="U26" s="20"/>
      <c r="V26" s="20"/>
    </row>
    <row r="27" spans="3:22" s="19" customFormat="1" x14ac:dyDescent="0.25">
      <c r="C27" s="2"/>
      <c r="D27" s="2"/>
      <c r="U27" s="20"/>
      <c r="V27" s="20"/>
    </row>
    <row r="28" spans="3:22" s="19" customFormat="1" x14ac:dyDescent="0.25">
      <c r="C28" s="2"/>
      <c r="D28" s="2"/>
      <c r="U28" s="20"/>
      <c r="V28" s="20"/>
    </row>
    <row r="29" spans="3:22" s="19" customFormat="1" x14ac:dyDescent="0.25">
      <c r="C29" s="2"/>
      <c r="D29" s="2"/>
      <c r="U29" s="20"/>
      <c r="V29" s="20"/>
    </row>
    <row r="30" spans="3:22" s="19" customFormat="1" x14ac:dyDescent="0.25">
      <c r="C30" s="2"/>
      <c r="D30" s="2"/>
      <c r="U30" s="20"/>
      <c r="V30" s="20"/>
    </row>
    <row r="31" spans="3:22" s="19" customFormat="1" x14ac:dyDescent="0.25">
      <c r="C31" s="2"/>
      <c r="D31" s="2"/>
      <c r="U31" s="20"/>
      <c r="V31" s="20"/>
    </row>
    <row r="32" spans="3:22" s="19" customFormat="1" x14ac:dyDescent="0.25">
      <c r="C32" s="2"/>
      <c r="D32" s="2"/>
      <c r="U32" s="20"/>
      <c r="V32" s="20"/>
    </row>
    <row r="33" spans="3:22" s="19" customFormat="1" x14ac:dyDescent="0.25">
      <c r="C33" s="2"/>
      <c r="D33" s="2"/>
      <c r="U33" s="20"/>
      <c r="V33" s="20"/>
    </row>
    <row r="34" spans="3:22" s="19" customFormat="1" x14ac:dyDescent="0.25">
      <c r="C34" s="2"/>
      <c r="D34" s="2"/>
      <c r="U34" s="20"/>
      <c r="V34" s="20"/>
    </row>
    <row r="35" spans="3:22" s="19" customFormat="1" x14ac:dyDescent="0.25">
      <c r="C35" s="2"/>
      <c r="D35" s="2"/>
      <c r="U35" s="20"/>
      <c r="V35" s="20"/>
    </row>
    <row r="36" spans="3:22" s="19" customFormat="1" x14ac:dyDescent="0.25">
      <c r="C36" s="2"/>
      <c r="D36" s="2"/>
      <c r="U36" s="20"/>
      <c r="V36" s="20"/>
    </row>
    <row r="37" spans="3:22" s="19" customFormat="1" x14ac:dyDescent="0.25">
      <c r="C37" s="2"/>
      <c r="D37" s="2"/>
      <c r="U37" s="20"/>
      <c r="V37" s="20"/>
    </row>
    <row r="38" spans="3:22" s="19" customFormat="1" x14ac:dyDescent="0.25">
      <c r="C38" s="2"/>
      <c r="D38" s="2"/>
      <c r="U38" s="20"/>
      <c r="V38" s="20"/>
    </row>
    <row r="39" spans="3:22" s="19" customFormat="1" x14ac:dyDescent="0.25">
      <c r="C39" s="2"/>
      <c r="D39" s="2"/>
      <c r="U39" s="20"/>
      <c r="V39" s="20"/>
    </row>
    <row r="40" spans="3:22" s="19" customFormat="1" x14ac:dyDescent="0.25">
      <c r="C40" s="2"/>
      <c r="D40" s="2"/>
      <c r="U40" s="20"/>
      <c r="V40" s="20"/>
    </row>
    <row r="41" spans="3:22" s="19" customFormat="1" x14ac:dyDescent="0.25">
      <c r="C41" s="2"/>
      <c r="D41" s="2"/>
      <c r="U41" s="20"/>
      <c r="V41" s="20"/>
    </row>
    <row r="42" spans="3:22" s="19" customFormat="1" x14ac:dyDescent="0.25">
      <c r="C42" s="2"/>
      <c r="D42" s="2"/>
      <c r="U42" s="20"/>
      <c r="V42" s="20"/>
    </row>
    <row r="43" spans="3:22" s="19" customFormat="1" x14ac:dyDescent="0.25">
      <c r="C43" s="2"/>
      <c r="D43" s="2"/>
      <c r="U43" s="20"/>
      <c r="V43" s="20"/>
    </row>
    <row r="44" spans="3:22" s="19" customFormat="1" x14ac:dyDescent="0.25">
      <c r="C44" s="5"/>
      <c r="D44" s="5"/>
      <c r="U44" s="20"/>
      <c r="V44" s="20"/>
    </row>
    <row r="45" spans="3:22" s="19" customFormat="1" x14ac:dyDescent="0.25">
      <c r="C45" s="5"/>
      <c r="D45" s="5"/>
      <c r="U45" s="20"/>
      <c r="V45" s="20"/>
    </row>
    <row r="46" spans="3:22" s="19" customFormat="1" x14ac:dyDescent="0.25">
      <c r="C46" s="5"/>
      <c r="D46" s="5"/>
      <c r="U46" s="20"/>
      <c r="V46" s="20"/>
    </row>
    <row r="47" spans="3:22" s="19" customFormat="1" x14ac:dyDescent="0.25">
      <c r="C47" s="5"/>
      <c r="D47" s="5"/>
      <c r="U47" s="20"/>
      <c r="V47" s="20"/>
    </row>
    <row r="48" spans="3:22" s="19" customFormat="1" x14ac:dyDescent="0.25">
      <c r="C48" s="5"/>
      <c r="D48" s="5"/>
      <c r="U48" s="20"/>
      <c r="V48" s="20"/>
    </row>
    <row r="49" spans="3:22" s="19" customFormat="1" x14ac:dyDescent="0.25">
      <c r="C49" s="5"/>
      <c r="D49" s="5"/>
      <c r="U49" s="20"/>
      <c r="V49" s="20"/>
    </row>
    <row r="50" spans="3:22" s="19" customFormat="1" x14ac:dyDescent="0.25">
      <c r="C50" s="5"/>
      <c r="D50" s="5"/>
      <c r="U50" s="20"/>
      <c r="V50" s="20"/>
    </row>
    <row r="51" spans="3:22" s="19" customFormat="1" x14ac:dyDescent="0.25">
      <c r="C51" s="5"/>
      <c r="D51" s="5"/>
      <c r="U51" s="20"/>
      <c r="V51" s="20"/>
    </row>
    <row r="52" spans="3:22" s="19" customFormat="1" x14ac:dyDescent="0.25">
      <c r="C52" s="5"/>
      <c r="D52" s="5"/>
      <c r="U52" s="20"/>
      <c r="V52" s="20"/>
    </row>
    <row r="53" spans="3:22" s="19" customFormat="1" x14ac:dyDescent="0.25">
      <c r="C53" s="5"/>
      <c r="D53" s="5"/>
      <c r="U53" s="20"/>
      <c r="V53" s="20"/>
    </row>
    <row r="54" spans="3:22" s="19" customFormat="1" x14ac:dyDescent="0.25">
      <c r="C54" s="5"/>
      <c r="D54" s="5"/>
      <c r="U54" s="20"/>
      <c r="V54" s="20"/>
    </row>
    <row r="55" spans="3:22" s="19" customFormat="1" x14ac:dyDescent="0.25">
      <c r="C55" s="5"/>
      <c r="D55" s="5"/>
      <c r="U55" s="20"/>
      <c r="V55" s="20"/>
    </row>
    <row r="56" spans="3:22" s="19" customFormat="1" x14ac:dyDescent="0.25">
      <c r="C56" s="5"/>
      <c r="D56" s="5"/>
      <c r="U56" s="20"/>
      <c r="V56" s="20"/>
    </row>
    <row r="57" spans="3:22" s="19" customFormat="1" x14ac:dyDescent="0.25">
      <c r="C57" s="5"/>
      <c r="D57" s="5"/>
      <c r="U57" s="20"/>
      <c r="V57" s="20"/>
    </row>
    <row r="58" spans="3:22" s="19" customFormat="1" x14ac:dyDescent="0.25">
      <c r="C58" s="5"/>
      <c r="D58" s="5"/>
      <c r="U58" s="20"/>
      <c r="V58" s="20"/>
    </row>
    <row r="59" spans="3:22" s="19" customFormat="1" x14ac:dyDescent="0.25">
      <c r="C59" s="5"/>
      <c r="D59" s="5"/>
      <c r="U59" s="20"/>
      <c r="V59" s="20"/>
    </row>
    <row r="60" spans="3:22" s="19" customFormat="1" x14ac:dyDescent="0.25">
      <c r="C60" s="5"/>
      <c r="D60" s="5"/>
      <c r="U60" s="20"/>
      <c r="V60" s="20"/>
    </row>
    <row r="61" spans="3:22" s="19" customFormat="1" x14ac:dyDescent="0.25">
      <c r="C61" s="5"/>
      <c r="D61" s="5"/>
      <c r="U61" s="20"/>
      <c r="V61" s="20"/>
    </row>
    <row r="62" spans="3:22" s="19" customFormat="1" x14ac:dyDescent="0.25">
      <c r="C62" s="5"/>
      <c r="D62" s="5"/>
      <c r="U62" s="20"/>
      <c r="V62" s="20"/>
    </row>
    <row r="63" spans="3:22" s="19" customFormat="1" x14ac:dyDescent="0.25">
      <c r="C63" s="5"/>
      <c r="D63" s="5"/>
      <c r="U63" s="20"/>
      <c r="V63" s="20"/>
    </row>
    <row r="64" spans="3:22" s="19" customFormat="1" x14ac:dyDescent="0.25">
      <c r="C64" s="5"/>
      <c r="D64" s="5"/>
      <c r="U64" s="20"/>
      <c r="V64" s="20"/>
    </row>
    <row r="65" spans="3:22" s="19" customFormat="1" x14ac:dyDescent="0.25">
      <c r="C65" s="5"/>
      <c r="D65" s="5"/>
      <c r="U65" s="20"/>
      <c r="V65" s="20"/>
    </row>
    <row r="66" spans="3:22" s="19" customFormat="1" x14ac:dyDescent="0.25">
      <c r="C66" s="5"/>
      <c r="D66" s="5"/>
      <c r="U66" s="20"/>
      <c r="V66" s="20"/>
    </row>
    <row r="67" spans="3:22" s="19" customFormat="1" x14ac:dyDescent="0.25">
      <c r="C67" s="5"/>
      <c r="D67" s="5"/>
      <c r="U67" s="20"/>
      <c r="V67" s="20"/>
    </row>
    <row r="68" spans="3:22" s="19" customFormat="1" x14ac:dyDescent="0.25">
      <c r="C68" s="5"/>
      <c r="D68" s="5"/>
      <c r="U68" s="20"/>
      <c r="V68" s="20"/>
    </row>
    <row r="69" spans="3:22" s="19" customFormat="1" x14ac:dyDescent="0.25">
      <c r="C69" s="5"/>
      <c r="D69" s="5"/>
      <c r="U69" s="20"/>
      <c r="V69" s="20"/>
    </row>
    <row r="70" spans="3:22" s="19" customFormat="1" x14ac:dyDescent="0.25">
      <c r="C70" s="5"/>
      <c r="D70" s="5"/>
      <c r="U70" s="20"/>
      <c r="V70" s="20"/>
    </row>
    <row r="71" spans="3:22" s="19" customFormat="1" x14ac:dyDescent="0.25">
      <c r="C71" s="5"/>
      <c r="D71" s="5"/>
      <c r="U71" s="20"/>
      <c r="V71" s="20"/>
    </row>
    <row r="72" spans="3:22" s="19" customFormat="1" x14ac:dyDescent="0.25">
      <c r="C72" s="5"/>
      <c r="D72" s="5"/>
      <c r="U72" s="20"/>
      <c r="V72" s="20"/>
    </row>
    <row r="73" spans="3:22" s="19" customFormat="1" x14ac:dyDescent="0.25">
      <c r="C73" s="5"/>
      <c r="D73" s="5"/>
      <c r="U73" s="20"/>
      <c r="V73" s="20"/>
    </row>
    <row r="74" spans="3:22" s="19" customFormat="1" x14ac:dyDescent="0.25">
      <c r="C74" s="5"/>
      <c r="D74" s="5"/>
      <c r="U74" s="20"/>
      <c r="V74" s="20"/>
    </row>
    <row r="75" spans="3:22" s="19" customFormat="1" x14ac:dyDescent="0.25">
      <c r="C75" s="5"/>
      <c r="D75" s="5"/>
      <c r="U75" s="20"/>
      <c r="V75" s="20"/>
    </row>
    <row r="76" spans="3:22" s="19" customFormat="1" x14ac:dyDescent="0.25">
      <c r="C76" s="5"/>
      <c r="D76" s="5"/>
      <c r="U76" s="20"/>
      <c r="V76" s="20"/>
    </row>
    <row r="77" spans="3:22" s="19" customFormat="1" x14ac:dyDescent="0.25">
      <c r="C77" s="5"/>
      <c r="D77" s="5"/>
      <c r="U77" s="20"/>
      <c r="V77" s="20"/>
    </row>
    <row r="78" spans="3:22" s="19" customFormat="1" x14ac:dyDescent="0.25">
      <c r="C78" s="5"/>
      <c r="D78" s="5"/>
      <c r="U78" s="20"/>
      <c r="V78" s="20"/>
    </row>
    <row r="79" spans="3:22" s="19" customFormat="1" x14ac:dyDescent="0.25">
      <c r="C79" s="5"/>
      <c r="D79" s="5"/>
      <c r="U79" s="20"/>
      <c r="V79" s="20"/>
    </row>
    <row r="80" spans="3:22" s="19" customFormat="1" x14ac:dyDescent="0.25">
      <c r="C80" s="5"/>
      <c r="D80" s="5"/>
      <c r="U80" s="20"/>
      <c r="V80" s="20"/>
    </row>
  </sheetData>
  <mergeCells count="26">
    <mergeCell ref="C5:D5"/>
    <mergeCell ref="C7:C10"/>
    <mergeCell ref="D7:D10"/>
    <mergeCell ref="E1:X3"/>
    <mergeCell ref="J5:J6"/>
    <mergeCell ref="X7:X8"/>
    <mergeCell ref="E7:E8"/>
    <mergeCell ref="F7:F8"/>
    <mergeCell ref="G7:G8"/>
    <mergeCell ref="H7:H8"/>
    <mergeCell ref="A7:A10"/>
    <mergeCell ref="B7:B10"/>
    <mergeCell ref="I7:I10"/>
    <mergeCell ref="J7:J10"/>
    <mergeCell ref="AB1:AD3"/>
    <mergeCell ref="A5:B5"/>
    <mergeCell ref="A4:K4"/>
    <mergeCell ref="L4:Q5"/>
    <mergeCell ref="R4:W5"/>
    <mergeCell ref="X4:X5"/>
    <mergeCell ref="Y4:AF4"/>
    <mergeCell ref="E5:F5"/>
    <mergeCell ref="G5:H5"/>
    <mergeCell ref="K5:K6"/>
    <mergeCell ref="Y5:AB5"/>
    <mergeCell ref="AC5:AF5"/>
  </mergeCells>
  <pageMargins left="0.7" right="0.7" top="0.75" bottom="0.75" header="0.3" footer="0.3"/>
  <pageSetup paperSize="9" orientation="portrait" horizontalDpi="1200" verticalDpi="1200"/>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AIY43"/>
  <sheetViews>
    <sheetView zoomScaleNormal="100" zoomScalePageLayoutView="130" workbookViewId="0">
      <selection activeCell="AA9" sqref="AA9"/>
    </sheetView>
  </sheetViews>
  <sheetFormatPr baseColWidth="10" defaultColWidth="11.42578125" defaultRowHeight="15" x14ac:dyDescent="0.25"/>
  <cols>
    <col min="1" max="1" width="23.140625" customWidth="1"/>
    <col min="2" max="2" width="23" customWidth="1"/>
    <col min="3" max="3" width="20" style="5" customWidth="1"/>
    <col min="4" max="4" width="26.7109375" style="5" customWidth="1"/>
    <col min="5" max="5" width="22.42578125" customWidth="1"/>
    <col min="6" max="7" width="22" customWidth="1"/>
    <col min="8" max="8" width="14.7109375" customWidth="1"/>
    <col min="9" max="9" width="14.140625" customWidth="1"/>
    <col min="10" max="10" width="17.42578125" customWidth="1"/>
    <col min="11" max="11" width="23.42578125" customWidth="1"/>
    <col min="12" max="12" width="22.28515625" customWidth="1"/>
    <col min="13" max="13" width="18.42578125" customWidth="1"/>
    <col min="14" max="14" width="14.42578125" customWidth="1"/>
    <col min="15" max="15" width="13.85546875" customWidth="1"/>
    <col min="16" max="16" width="24.42578125" hidden="1" customWidth="1"/>
    <col min="17" max="17" width="13.140625" customWidth="1"/>
    <col min="18" max="18" width="18.85546875" hidden="1" customWidth="1"/>
    <col min="19" max="19" width="19" hidden="1" customWidth="1"/>
    <col min="20" max="20" width="17.42578125" hidden="1" customWidth="1"/>
    <col min="21" max="22" width="13.42578125" hidden="1" customWidth="1"/>
    <col min="23" max="23" width="17.42578125" hidden="1" customWidth="1"/>
    <col min="24" max="24" width="17.140625" customWidth="1"/>
    <col min="26" max="26" width="15.42578125" customWidth="1"/>
    <col min="27" max="27" width="15.85546875" customWidth="1"/>
    <col min="28" max="28" width="57.5703125" customWidth="1"/>
    <col min="29" max="29" width="0" hidden="1" customWidth="1"/>
    <col min="30" max="30" width="17.7109375" hidden="1" customWidth="1"/>
    <col min="31" max="31" width="14.42578125" hidden="1" customWidth="1"/>
    <col min="32" max="32" width="69.85546875" hidden="1" customWidth="1"/>
    <col min="71" max="934" width="11.42578125" style="22"/>
  </cols>
  <sheetData>
    <row r="1" spans="1:935" s="1" customFormat="1" ht="24.95" customHeight="1" x14ac:dyDescent="0.25">
      <c r="E1" s="401" t="s">
        <v>131</v>
      </c>
      <c r="F1" s="401"/>
      <c r="G1" s="401"/>
      <c r="H1" s="401"/>
      <c r="I1" s="401"/>
      <c r="J1" s="401"/>
      <c r="K1" s="401"/>
      <c r="L1" s="401"/>
      <c r="M1" s="401"/>
      <c r="N1" s="401"/>
      <c r="O1" s="401"/>
      <c r="P1" s="401"/>
      <c r="Q1" s="401"/>
      <c r="R1" s="401"/>
      <c r="S1" s="401"/>
      <c r="T1" s="401"/>
      <c r="U1" s="401"/>
      <c r="V1" s="401"/>
      <c r="W1" s="401"/>
      <c r="X1" s="401"/>
      <c r="AC1" s="420"/>
      <c r="AD1" s="421"/>
      <c r="AE1" s="53" t="s">
        <v>132</v>
      </c>
      <c r="AF1" s="56">
        <v>44512</v>
      </c>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935" s="1" customFormat="1" ht="24.95" customHeight="1" x14ac:dyDescent="0.25">
      <c r="E2" s="401"/>
      <c r="F2" s="401"/>
      <c r="G2" s="401"/>
      <c r="H2" s="401"/>
      <c r="I2" s="401"/>
      <c r="J2" s="401"/>
      <c r="K2" s="401"/>
      <c r="L2" s="401"/>
      <c r="M2" s="401"/>
      <c r="N2" s="401"/>
      <c r="O2" s="401"/>
      <c r="P2" s="401"/>
      <c r="Q2" s="401"/>
      <c r="R2" s="401"/>
      <c r="S2" s="401"/>
      <c r="T2" s="401"/>
      <c r="U2" s="401"/>
      <c r="V2" s="401"/>
      <c r="W2" s="401"/>
      <c r="X2" s="401"/>
      <c r="AC2" s="420"/>
      <c r="AD2" s="421"/>
      <c r="AE2" s="54" t="s">
        <v>133</v>
      </c>
      <c r="AF2" s="55">
        <v>3</v>
      </c>
      <c r="AG2"/>
      <c r="AH2"/>
      <c r="AI2"/>
      <c r="AJ2"/>
      <c r="AK2"/>
      <c r="AL2"/>
      <c r="AM2"/>
      <c r="AN2"/>
      <c r="AO2"/>
      <c r="AP2"/>
      <c r="AQ2"/>
      <c r="AR2"/>
      <c r="AS2"/>
      <c r="AT2"/>
      <c r="AU2"/>
      <c r="AV2"/>
      <c r="AW2"/>
      <c r="AX2"/>
      <c r="AY2"/>
      <c r="AZ2"/>
      <c r="BA2"/>
      <c r="BB2"/>
      <c r="BC2"/>
      <c r="BD2"/>
      <c r="BE2"/>
      <c r="BF2"/>
      <c r="BG2"/>
      <c r="BH2"/>
      <c r="BI2"/>
      <c r="BJ2"/>
      <c r="BK2"/>
      <c r="BL2"/>
      <c r="BM2"/>
      <c r="BN2"/>
      <c r="BO2"/>
      <c r="BP2"/>
      <c r="BQ2"/>
      <c r="BR2"/>
    </row>
    <row r="3" spans="1:935" s="1" customFormat="1" ht="24.95" customHeight="1" x14ac:dyDescent="0.25">
      <c r="E3" s="401"/>
      <c r="F3" s="401"/>
      <c r="G3" s="401"/>
      <c r="H3" s="401"/>
      <c r="I3" s="401"/>
      <c r="J3" s="401"/>
      <c r="K3" s="401"/>
      <c r="L3" s="401"/>
      <c r="M3" s="401"/>
      <c r="N3" s="401"/>
      <c r="O3" s="401"/>
      <c r="P3" s="401"/>
      <c r="Q3" s="401"/>
      <c r="R3" s="401"/>
      <c r="S3" s="401"/>
      <c r="T3" s="401"/>
      <c r="U3" s="401"/>
      <c r="V3" s="401"/>
      <c r="W3" s="401"/>
      <c r="X3" s="401"/>
      <c r="AC3" s="420"/>
      <c r="AD3" s="421"/>
      <c r="AE3" s="54" t="s">
        <v>134</v>
      </c>
      <c r="AF3" s="55" t="s">
        <v>135</v>
      </c>
      <c r="AG3"/>
      <c r="AH3"/>
      <c r="AI3"/>
      <c r="AJ3"/>
      <c r="AK3"/>
      <c r="AL3"/>
      <c r="AM3"/>
      <c r="AN3"/>
      <c r="AO3"/>
      <c r="AP3"/>
      <c r="AQ3"/>
      <c r="AR3"/>
      <c r="AS3"/>
      <c r="AT3"/>
      <c r="AU3"/>
      <c r="AV3"/>
      <c r="AW3"/>
      <c r="AX3"/>
      <c r="AY3"/>
      <c r="AZ3"/>
      <c r="BA3"/>
      <c r="BB3"/>
      <c r="BC3"/>
      <c r="BD3"/>
      <c r="BE3"/>
      <c r="BF3"/>
      <c r="BG3"/>
      <c r="BH3"/>
      <c r="BI3"/>
      <c r="BJ3"/>
      <c r="BK3"/>
      <c r="BL3"/>
      <c r="BM3"/>
      <c r="BN3"/>
      <c r="BO3"/>
      <c r="BP3"/>
      <c r="BQ3"/>
      <c r="BR3"/>
    </row>
    <row r="4" spans="1:935" s="8" customFormat="1" x14ac:dyDescent="0.25">
      <c r="A4" s="402" t="s">
        <v>136</v>
      </c>
      <c r="B4" s="403"/>
      <c r="C4" s="403"/>
      <c r="D4" s="403"/>
      <c r="E4" s="403"/>
      <c r="F4" s="403"/>
      <c r="G4" s="403"/>
      <c r="H4" s="403"/>
      <c r="I4" s="403"/>
      <c r="J4" s="403"/>
      <c r="K4" s="404"/>
      <c r="L4" s="395" t="s">
        <v>137</v>
      </c>
      <c r="M4" s="396"/>
      <c r="N4" s="396"/>
      <c r="O4" s="396"/>
      <c r="P4" s="396"/>
      <c r="Q4" s="397"/>
      <c r="R4" s="395" t="s">
        <v>138</v>
      </c>
      <c r="S4" s="396"/>
      <c r="T4" s="396"/>
      <c r="U4" s="396"/>
      <c r="V4" s="396"/>
      <c r="W4" s="397"/>
      <c r="X4" s="405" t="s">
        <v>139</v>
      </c>
      <c r="Y4" s="385" t="s">
        <v>140</v>
      </c>
      <c r="Z4" s="386"/>
      <c r="AA4" s="386"/>
      <c r="AB4" s="386"/>
      <c r="AC4" s="386"/>
      <c r="AD4" s="386"/>
      <c r="AE4" s="386"/>
      <c r="AF4" s="387"/>
      <c r="AG4"/>
      <c r="AH4"/>
      <c r="AI4"/>
      <c r="AJ4"/>
      <c r="AK4"/>
      <c r="AL4"/>
      <c r="AM4"/>
      <c r="AN4"/>
      <c r="AO4"/>
      <c r="AP4"/>
      <c r="AQ4"/>
      <c r="AR4"/>
      <c r="AS4"/>
      <c r="AT4"/>
      <c r="AU4"/>
      <c r="AV4"/>
      <c r="AW4"/>
      <c r="AX4"/>
      <c r="AY4"/>
      <c r="AZ4"/>
      <c r="BA4"/>
      <c r="BB4"/>
      <c r="BC4"/>
      <c r="BD4"/>
      <c r="BE4"/>
      <c r="BF4"/>
      <c r="BG4"/>
      <c r="BH4"/>
      <c r="BI4"/>
      <c r="BJ4"/>
      <c r="BK4"/>
      <c r="BL4"/>
      <c r="BM4"/>
      <c r="BN4"/>
      <c r="BO4"/>
      <c r="BP4"/>
      <c r="BQ4"/>
      <c r="BR4"/>
    </row>
    <row r="5" spans="1:935" s="8" customFormat="1" ht="45" x14ac:dyDescent="0.25">
      <c r="A5" s="388" t="s">
        <v>141</v>
      </c>
      <c r="B5" s="389"/>
      <c r="C5" s="388" t="s">
        <v>15</v>
      </c>
      <c r="D5" s="392"/>
      <c r="E5" s="388" t="s">
        <v>142</v>
      </c>
      <c r="F5" s="392"/>
      <c r="G5" s="388" t="s">
        <v>143</v>
      </c>
      <c r="H5" s="392"/>
      <c r="I5" s="52" t="s">
        <v>224</v>
      </c>
      <c r="J5" s="393" t="s">
        <v>0</v>
      </c>
      <c r="K5" s="393" t="s">
        <v>145</v>
      </c>
      <c r="L5" s="398"/>
      <c r="M5" s="399"/>
      <c r="N5" s="399"/>
      <c r="O5" s="399"/>
      <c r="P5" s="399"/>
      <c r="Q5" s="400"/>
      <c r="R5" s="398"/>
      <c r="S5" s="399"/>
      <c r="T5" s="399"/>
      <c r="U5" s="399"/>
      <c r="V5" s="399"/>
      <c r="W5" s="400"/>
      <c r="X5" s="406"/>
      <c r="Y5" s="388" t="s">
        <v>146</v>
      </c>
      <c r="Z5" s="389"/>
      <c r="AA5" s="389"/>
      <c r="AB5" s="390"/>
      <c r="AC5" s="391" t="s">
        <v>147</v>
      </c>
      <c r="AD5" s="389"/>
      <c r="AE5" s="389"/>
      <c r="AF5" s="392"/>
      <c r="AG5"/>
      <c r="AH5"/>
      <c r="AI5"/>
      <c r="AJ5"/>
      <c r="AK5"/>
      <c r="AL5"/>
      <c r="AM5"/>
      <c r="AN5"/>
      <c r="AO5"/>
      <c r="AP5"/>
      <c r="AQ5"/>
      <c r="AR5"/>
      <c r="AS5"/>
      <c r="AT5"/>
      <c r="AU5"/>
      <c r="AV5"/>
      <c r="AW5"/>
      <c r="AX5"/>
      <c r="AY5"/>
      <c r="AZ5"/>
      <c r="BA5"/>
      <c r="BB5"/>
      <c r="BC5"/>
      <c r="BD5"/>
      <c r="BE5"/>
      <c r="BF5"/>
      <c r="BG5"/>
      <c r="BH5"/>
      <c r="BI5"/>
      <c r="BJ5"/>
      <c r="BK5"/>
      <c r="BL5"/>
      <c r="BM5"/>
      <c r="BN5"/>
      <c r="BO5"/>
      <c r="BP5"/>
      <c r="BQ5"/>
      <c r="BR5"/>
    </row>
    <row r="6" spans="1:935" s="8" customFormat="1" ht="45" x14ac:dyDescent="0.25">
      <c r="A6" s="29" t="s">
        <v>148</v>
      </c>
      <c r="B6" s="29" t="s">
        <v>149</v>
      </c>
      <c r="C6" s="29" t="s">
        <v>85</v>
      </c>
      <c r="D6" s="29" t="s">
        <v>90</v>
      </c>
      <c r="E6" s="29" t="s">
        <v>150</v>
      </c>
      <c r="F6" s="29" t="s">
        <v>151</v>
      </c>
      <c r="G6" s="29" t="s">
        <v>152</v>
      </c>
      <c r="H6" s="29" t="s">
        <v>153</v>
      </c>
      <c r="I6" s="29" t="s">
        <v>154</v>
      </c>
      <c r="J6" s="394"/>
      <c r="K6" s="394"/>
      <c r="L6" s="29" t="s">
        <v>137</v>
      </c>
      <c r="M6" s="29" t="s">
        <v>155</v>
      </c>
      <c r="N6" s="29" t="s">
        <v>156</v>
      </c>
      <c r="O6" s="29" t="s">
        <v>157</v>
      </c>
      <c r="P6" s="29" t="s">
        <v>158</v>
      </c>
      <c r="Q6" s="29" t="s">
        <v>159</v>
      </c>
      <c r="R6" s="29" t="s">
        <v>138</v>
      </c>
      <c r="S6" s="29" t="s">
        <v>160</v>
      </c>
      <c r="T6" s="29" t="s">
        <v>156</v>
      </c>
      <c r="U6" s="29" t="s">
        <v>157</v>
      </c>
      <c r="V6" s="29" t="s">
        <v>158</v>
      </c>
      <c r="W6" s="29" t="s">
        <v>161</v>
      </c>
      <c r="X6" s="29" t="s">
        <v>162</v>
      </c>
      <c r="Y6" s="29" t="s">
        <v>163</v>
      </c>
      <c r="Z6" s="29" t="s">
        <v>164</v>
      </c>
      <c r="AA6" s="29" t="s">
        <v>165</v>
      </c>
      <c r="AB6" s="29" t="s">
        <v>166</v>
      </c>
      <c r="AC6" s="29" t="s">
        <v>167</v>
      </c>
      <c r="AD6" s="29" t="s">
        <v>164</v>
      </c>
      <c r="AE6" s="29" t="s">
        <v>165</v>
      </c>
      <c r="AF6" s="29" t="s">
        <v>166</v>
      </c>
      <c r="AG6"/>
      <c r="AH6"/>
      <c r="AI6"/>
      <c r="AJ6"/>
      <c r="AK6"/>
      <c r="AL6"/>
      <c r="AM6"/>
      <c r="AN6"/>
      <c r="AO6"/>
      <c r="AP6"/>
      <c r="AQ6"/>
      <c r="AR6"/>
      <c r="AS6"/>
      <c r="AT6"/>
      <c r="AU6"/>
      <c r="AV6"/>
      <c r="AW6"/>
      <c r="AX6"/>
      <c r="AY6"/>
      <c r="AZ6"/>
      <c r="BA6"/>
      <c r="BB6"/>
      <c r="BC6"/>
      <c r="BD6"/>
      <c r="BE6"/>
      <c r="BF6"/>
      <c r="BG6"/>
      <c r="BH6"/>
      <c r="BI6"/>
      <c r="BJ6"/>
      <c r="BK6"/>
      <c r="BL6"/>
      <c r="BM6"/>
      <c r="BN6"/>
      <c r="BO6"/>
      <c r="BP6"/>
      <c r="BQ6"/>
      <c r="BR6"/>
    </row>
    <row r="7" spans="1:935" s="9" customFormat="1" ht="179.25" customHeight="1" x14ac:dyDescent="0.25">
      <c r="A7" s="491" t="s">
        <v>168</v>
      </c>
      <c r="B7" s="491" t="s">
        <v>169</v>
      </c>
      <c r="C7" s="456" t="s">
        <v>170</v>
      </c>
      <c r="D7" s="458" t="s">
        <v>207</v>
      </c>
      <c r="E7" s="492" t="s">
        <v>87</v>
      </c>
      <c r="F7" s="39" t="s">
        <v>102</v>
      </c>
      <c r="G7" s="491" t="s">
        <v>208</v>
      </c>
      <c r="H7" s="460" t="s">
        <v>384</v>
      </c>
      <c r="I7" s="491" t="s">
        <v>175</v>
      </c>
      <c r="J7" s="491" t="s">
        <v>12</v>
      </c>
      <c r="K7" s="491" t="s">
        <v>267</v>
      </c>
      <c r="L7" s="41" t="s">
        <v>385</v>
      </c>
      <c r="M7" s="41" t="s">
        <v>386</v>
      </c>
      <c r="N7" s="41" t="s">
        <v>185</v>
      </c>
      <c r="O7" s="41" t="s">
        <v>186</v>
      </c>
      <c r="P7" s="41" t="s">
        <v>333</v>
      </c>
      <c r="Q7" s="189">
        <v>1</v>
      </c>
      <c r="R7" s="185"/>
      <c r="S7" s="185"/>
      <c r="T7" s="186"/>
      <c r="U7" s="175"/>
      <c r="V7" s="185"/>
      <c r="W7" s="187"/>
      <c r="X7" s="494" t="s">
        <v>387</v>
      </c>
      <c r="Y7" s="322">
        <v>1.01</v>
      </c>
      <c r="Z7" s="323">
        <f>+$Q$7</f>
        <v>1</v>
      </c>
      <c r="AA7" s="324">
        <f>IF((Y7/Z7)&gt;1,1,Y7/Z7)</f>
        <v>1</v>
      </c>
      <c r="AB7" s="117" t="s">
        <v>388</v>
      </c>
      <c r="AC7" s="191"/>
      <c r="AD7" s="191"/>
      <c r="AE7" s="192"/>
      <c r="AF7" s="193"/>
      <c r="AG7"/>
      <c r="AH7"/>
      <c r="AI7"/>
      <c r="AJ7"/>
      <c r="AK7"/>
      <c r="AL7"/>
      <c r="AM7"/>
      <c r="AN7"/>
      <c r="AO7"/>
      <c r="AP7"/>
      <c r="AQ7"/>
      <c r="AR7"/>
      <c r="AS7"/>
      <c r="AT7"/>
      <c r="AU7"/>
      <c r="AV7"/>
      <c r="AW7"/>
      <c r="AX7"/>
      <c r="AY7"/>
      <c r="AZ7"/>
      <c r="BA7"/>
      <c r="BB7"/>
      <c r="BC7"/>
      <c r="BD7"/>
      <c r="BE7"/>
      <c r="BF7"/>
      <c r="BG7"/>
      <c r="BH7"/>
      <c r="BI7"/>
      <c r="BJ7"/>
      <c r="BK7"/>
      <c r="BL7"/>
      <c r="BM7"/>
      <c r="BN7"/>
      <c r="BO7"/>
      <c r="BP7"/>
      <c r="BQ7"/>
      <c r="BR7"/>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c r="IW7" s="22"/>
      <c r="IX7" s="22"/>
      <c r="IY7" s="22"/>
      <c r="IZ7" s="22"/>
      <c r="JA7" s="22"/>
      <c r="JB7" s="22"/>
      <c r="JC7" s="22"/>
      <c r="JD7" s="22"/>
      <c r="JE7" s="22"/>
      <c r="JF7" s="22"/>
      <c r="JG7" s="22"/>
      <c r="JH7" s="22"/>
      <c r="JI7" s="22"/>
      <c r="JJ7" s="22"/>
      <c r="JK7" s="22"/>
      <c r="JL7" s="22"/>
      <c r="JM7" s="22"/>
      <c r="JN7" s="22"/>
      <c r="JO7" s="22"/>
      <c r="JP7" s="22"/>
      <c r="JQ7" s="22"/>
      <c r="JR7" s="22"/>
      <c r="JS7" s="22"/>
      <c r="JT7" s="22"/>
      <c r="JU7" s="22"/>
      <c r="JV7" s="22"/>
      <c r="JW7" s="22"/>
      <c r="JX7" s="22"/>
      <c r="JY7" s="22"/>
      <c r="JZ7" s="22"/>
      <c r="KA7" s="22"/>
      <c r="KB7" s="22"/>
      <c r="KC7" s="22"/>
      <c r="KD7" s="22"/>
      <c r="KE7" s="22"/>
      <c r="KF7" s="22"/>
      <c r="KG7" s="22"/>
      <c r="KH7" s="22"/>
      <c r="KI7" s="22"/>
      <c r="KJ7" s="22"/>
      <c r="KK7" s="22"/>
      <c r="KL7" s="22"/>
      <c r="KM7" s="22"/>
      <c r="KN7" s="22"/>
      <c r="KO7" s="22"/>
      <c r="KP7" s="22"/>
      <c r="KQ7" s="22"/>
      <c r="KR7" s="22"/>
      <c r="KS7" s="22"/>
      <c r="KT7" s="22"/>
      <c r="KU7" s="22"/>
      <c r="KV7" s="22"/>
      <c r="KW7" s="22"/>
      <c r="KX7" s="22"/>
      <c r="KY7" s="22"/>
      <c r="KZ7" s="22"/>
      <c r="LA7" s="22"/>
      <c r="LB7" s="22"/>
      <c r="LC7" s="22"/>
      <c r="LD7" s="22"/>
      <c r="LE7" s="22"/>
      <c r="LF7" s="22"/>
      <c r="LG7" s="22"/>
      <c r="LH7" s="22"/>
      <c r="LI7" s="22"/>
      <c r="LJ7" s="22"/>
      <c r="LK7" s="22"/>
      <c r="LL7" s="22"/>
      <c r="LM7" s="22"/>
      <c r="LN7" s="22"/>
      <c r="LO7" s="22"/>
      <c r="LP7" s="22"/>
      <c r="LQ7" s="22"/>
      <c r="LR7" s="22"/>
      <c r="LS7" s="22"/>
      <c r="LT7" s="22"/>
      <c r="LU7" s="22"/>
      <c r="LV7" s="22"/>
      <c r="LW7" s="22"/>
      <c r="LX7" s="22"/>
      <c r="LY7" s="22"/>
      <c r="LZ7" s="22"/>
      <c r="MA7" s="22"/>
      <c r="MB7" s="22"/>
      <c r="MC7" s="22"/>
      <c r="MD7" s="22"/>
      <c r="ME7" s="22"/>
      <c r="MF7" s="22"/>
      <c r="MG7" s="22"/>
      <c r="MH7" s="22"/>
      <c r="MI7" s="22"/>
      <c r="MJ7" s="22"/>
      <c r="MK7" s="22"/>
      <c r="ML7" s="22"/>
      <c r="MM7" s="22"/>
      <c r="MN7" s="22"/>
      <c r="MO7" s="22"/>
      <c r="MP7" s="22"/>
      <c r="MQ7" s="22"/>
      <c r="MR7" s="22"/>
      <c r="MS7" s="22"/>
      <c r="MT7" s="22"/>
      <c r="MU7" s="22"/>
      <c r="MV7" s="22"/>
      <c r="MW7" s="22"/>
      <c r="MX7" s="22"/>
      <c r="MY7" s="22"/>
      <c r="MZ7" s="22"/>
      <c r="NA7" s="22"/>
      <c r="NB7" s="22"/>
      <c r="NC7" s="22"/>
      <c r="ND7" s="22"/>
      <c r="NE7" s="22"/>
      <c r="NF7" s="22"/>
      <c r="NG7" s="22"/>
      <c r="NH7" s="22"/>
      <c r="NI7" s="22"/>
      <c r="NJ7" s="22"/>
      <c r="NK7" s="22"/>
      <c r="NL7" s="22"/>
      <c r="NM7" s="22"/>
      <c r="NN7" s="22"/>
      <c r="NO7" s="22"/>
      <c r="NP7" s="22"/>
      <c r="NQ7" s="22"/>
      <c r="NR7" s="22"/>
      <c r="NS7" s="22"/>
      <c r="NT7" s="22"/>
      <c r="NU7" s="22"/>
      <c r="NV7" s="22"/>
      <c r="NW7" s="22"/>
      <c r="NX7" s="22"/>
      <c r="NY7" s="22"/>
      <c r="NZ7" s="22"/>
      <c r="OA7" s="22"/>
      <c r="OB7" s="22"/>
      <c r="OC7" s="22"/>
      <c r="OD7" s="22"/>
      <c r="OE7" s="22"/>
      <c r="OF7" s="22"/>
      <c r="OG7" s="22"/>
      <c r="OH7" s="22"/>
      <c r="OI7" s="22"/>
      <c r="OJ7" s="22"/>
      <c r="OK7" s="22"/>
      <c r="OL7" s="22"/>
      <c r="OM7" s="22"/>
      <c r="ON7" s="22"/>
      <c r="OO7" s="22"/>
      <c r="OP7" s="22"/>
      <c r="OQ7" s="22"/>
      <c r="OR7" s="22"/>
      <c r="OS7" s="22"/>
      <c r="OT7" s="22"/>
      <c r="OU7" s="22"/>
      <c r="OV7" s="22"/>
      <c r="OW7" s="22"/>
      <c r="OX7" s="22"/>
      <c r="OY7" s="22"/>
      <c r="OZ7" s="22"/>
      <c r="PA7" s="22"/>
      <c r="PB7" s="22"/>
      <c r="PC7" s="22"/>
      <c r="PD7" s="22"/>
      <c r="PE7" s="22"/>
      <c r="PF7" s="22"/>
      <c r="PG7" s="22"/>
      <c r="PH7" s="22"/>
      <c r="PI7" s="22"/>
      <c r="PJ7" s="22"/>
      <c r="PK7" s="22"/>
      <c r="PL7" s="22"/>
      <c r="PM7" s="22"/>
      <c r="PN7" s="22"/>
      <c r="PO7" s="22"/>
      <c r="PP7" s="22"/>
      <c r="PQ7" s="22"/>
      <c r="PR7" s="22"/>
      <c r="PS7" s="22"/>
      <c r="PT7" s="22"/>
      <c r="PU7" s="22"/>
      <c r="PV7" s="22"/>
      <c r="PW7" s="22"/>
      <c r="PX7" s="22"/>
      <c r="PY7" s="22"/>
      <c r="PZ7" s="22"/>
      <c r="QA7" s="22"/>
      <c r="QB7" s="22"/>
      <c r="QC7" s="22"/>
      <c r="QD7" s="22"/>
      <c r="QE7" s="22"/>
      <c r="QF7" s="22"/>
      <c r="QG7" s="22"/>
      <c r="QH7" s="22"/>
      <c r="QI7" s="22"/>
      <c r="QJ7" s="22"/>
      <c r="QK7" s="22"/>
      <c r="QL7" s="22"/>
      <c r="QM7" s="22"/>
      <c r="QN7" s="22"/>
      <c r="QO7" s="22"/>
      <c r="QP7" s="22"/>
      <c r="QQ7" s="22"/>
      <c r="QR7" s="22"/>
      <c r="QS7" s="22"/>
      <c r="QT7" s="22"/>
      <c r="QU7" s="22"/>
      <c r="QV7" s="22"/>
      <c r="QW7" s="22"/>
      <c r="QX7" s="22"/>
      <c r="QY7" s="22"/>
      <c r="QZ7" s="22"/>
      <c r="RA7" s="22"/>
      <c r="RB7" s="22"/>
      <c r="RC7" s="22"/>
      <c r="RD7" s="22"/>
      <c r="RE7" s="22"/>
      <c r="RF7" s="22"/>
      <c r="RG7" s="22"/>
      <c r="RH7" s="22"/>
      <c r="RI7" s="22"/>
      <c r="RJ7" s="22"/>
      <c r="RK7" s="22"/>
      <c r="RL7" s="22"/>
      <c r="RM7" s="22"/>
      <c r="RN7" s="22"/>
      <c r="RO7" s="22"/>
      <c r="RP7" s="22"/>
      <c r="RQ7" s="22"/>
      <c r="RR7" s="22"/>
      <c r="RS7" s="22"/>
      <c r="RT7" s="22"/>
      <c r="RU7" s="22"/>
      <c r="RV7" s="22"/>
      <c r="RW7" s="22"/>
      <c r="RX7" s="22"/>
      <c r="RY7" s="22"/>
      <c r="RZ7" s="22"/>
      <c r="SA7" s="22"/>
      <c r="SB7" s="22"/>
      <c r="SC7" s="22"/>
      <c r="SD7" s="22"/>
      <c r="SE7" s="22"/>
      <c r="SF7" s="22"/>
      <c r="SG7" s="22"/>
      <c r="SH7" s="22"/>
      <c r="SI7" s="22"/>
      <c r="SJ7" s="22"/>
      <c r="SK7" s="22"/>
      <c r="SL7" s="22"/>
      <c r="SM7" s="22"/>
      <c r="SN7" s="22"/>
      <c r="SO7" s="22"/>
      <c r="SP7" s="22"/>
      <c r="SQ7" s="22"/>
      <c r="SR7" s="22"/>
      <c r="SS7" s="22"/>
      <c r="ST7" s="22"/>
      <c r="SU7" s="22"/>
      <c r="SV7" s="22"/>
      <c r="SW7" s="22"/>
      <c r="SX7" s="22"/>
      <c r="SY7" s="22"/>
      <c r="SZ7" s="22"/>
      <c r="TA7" s="22"/>
      <c r="TB7" s="22"/>
      <c r="TC7" s="22"/>
      <c r="TD7" s="22"/>
      <c r="TE7" s="22"/>
      <c r="TF7" s="22"/>
      <c r="TG7" s="22"/>
      <c r="TH7" s="22"/>
      <c r="TI7" s="22"/>
      <c r="TJ7" s="22"/>
      <c r="TK7" s="22"/>
      <c r="TL7" s="22"/>
      <c r="TM7" s="22"/>
      <c r="TN7" s="22"/>
      <c r="TO7" s="22"/>
      <c r="TP7" s="22"/>
      <c r="TQ7" s="22"/>
      <c r="TR7" s="22"/>
      <c r="TS7" s="22"/>
      <c r="TT7" s="22"/>
      <c r="TU7" s="22"/>
      <c r="TV7" s="22"/>
      <c r="TW7" s="22"/>
      <c r="TX7" s="22"/>
      <c r="TY7" s="22"/>
      <c r="TZ7" s="22"/>
      <c r="UA7" s="22"/>
      <c r="UB7" s="22"/>
      <c r="UC7" s="22"/>
      <c r="UD7" s="22"/>
      <c r="UE7" s="22"/>
      <c r="UF7" s="22"/>
      <c r="UG7" s="22"/>
      <c r="UH7" s="22"/>
      <c r="UI7" s="22"/>
      <c r="UJ7" s="22"/>
      <c r="UK7" s="22"/>
      <c r="UL7" s="22"/>
      <c r="UM7" s="22"/>
      <c r="UN7" s="22"/>
      <c r="UO7" s="22"/>
      <c r="UP7" s="22"/>
      <c r="UQ7" s="22"/>
      <c r="UR7" s="22"/>
      <c r="US7" s="22"/>
      <c r="UT7" s="22"/>
      <c r="UU7" s="22"/>
      <c r="UV7" s="22"/>
      <c r="UW7" s="22"/>
      <c r="UX7" s="22"/>
      <c r="UY7" s="22"/>
      <c r="UZ7" s="22"/>
      <c r="VA7" s="22"/>
      <c r="VB7" s="22"/>
      <c r="VC7" s="22"/>
      <c r="VD7" s="22"/>
      <c r="VE7" s="22"/>
      <c r="VF7" s="22"/>
      <c r="VG7" s="22"/>
      <c r="VH7" s="22"/>
      <c r="VI7" s="22"/>
      <c r="VJ7" s="22"/>
      <c r="VK7" s="22"/>
      <c r="VL7" s="22"/>
      <c r="VM7" s="22"/>
      <c r="VN7" s="22"/>
      <c r="VO7" s="22"/>
      <c r="VP7" s="22"/>
      <c r="VQ7" s="22"/>
      <c r="VR7" s="22"/>
      <c r="VS7" s="22"/>
      <c r="VT7" s="22"/>
      <c r="VU7" s="22"/>
      <c r="VV7" s="22"/>
      <c r="VW7" s="22"/>
      <c r="VX7" s="22"/>
      <c r="VY7" s="22"/>
      <c r="VZ7" s="22"/>
      <c r="WA7" s="22"/>
      <c r="WB7" s="22"/>
      <c r="WC7" s="22"/>
      <c r="WD7" s="22"/>
      <c r="WE7" s="22"/>
      <c r="WF7" s="22"/>
      <c r="WG7" s="22"/>
      <c r="WH7" s="22"/>
      <c r="WI7" s="22"/>
      <c r="WJ7" s="22"/>
      <c r="WK7" s="22"/>
      <c r="WL7" s="22"/>
      <c r="WM7" s="22"/>
      <c r="WN7" s="22"/>
      <c r="WO7" s="22"/>
      <c r="WP7" s="22"/>
      <c r="WQ7" s="22"/>
      <c r="WR7" s="22"/>
      <c r="WS7" s="22"/>
      <c r="WT7" s="22"/>
      <c r="WU7" s="22"/>
      <c r="WV7" s="22"/>
      <c r="WW7" s="22"/>
      <c r="WX7" s="22"/>
      <c r="WY7" s="22"/>
      <c r="WZ7" s="22"/>
      <c r="XA7" s="22"/>
      <c r="XB7" s="22"/>
      <c r="XC7" s="22"/>
      <c r="XD7" s="22"/>
      <c r="XE7" s="22"/>
      <c r="XF7" s="22"/>
      <c r="XG7" s="22"/>
      <c r="XH7" s="22"/>
      <c r="XI7" s="22"/>
      <c r="XJ7" s="22"/>
      <c r="XK7" s="22"/>
      <c r="XL7" s="22"/>
      <c r="XM7" s="22"/>
      <c r="XN7" s="22"/>
      <c r="XO7" s="22"/>
      <c r="XP7" s="22"/>
      <c r="XQ7" s="22"/>
      <c r="XR7" s="22"/>
      <c r="XS7" s="22"/>
      <c r="XT7" s="22"/>
      <c r="XU7" s="22"/>
      <c r="XV7" s="22"/>
      <c r="XW7" s="22"/>
      <c r="XX7" s="22"/>
      <c r="XY7" s="22"/>
      <c r="XZ7" s="22"/>
      <c r="YA7" s="22"/>
      <c r="YB7" s="22"/>
      <c r="YC7" s="22"/>
      <c r="YD7" s="22"/>
      <c r="YE7" s="22"/>
      <c r="YF7" s="22"/>
      <c r="YG7" s="22"/>
      <c r="YH7" s="22"/>
      <c r="YI7" s="22"/>
      <c r="YJ7" s="22"/>
      <c r="YK7" s="22"/>
      <c r="YL7" s="22"/>
      <c r="YM7" s="22"/>
      <c r="YN7" s="22"/>
      <c r="YO7" s="22"/>
      <c r="YP7" s="22"/>
      <c r="YQ7" s="22"/>
      <c r="YR7" s="22"/>
      <c r="YS7" s="22"/>
      <c r="YT7" s="22"/>
      <c r="YU7" s="22"/>
      <c r="YV7" s="22"/>
      <c r="YW7" s="22"/>
      <c r="YX7" s="22"/>
      <c r="YY7" s="22"/>
      <c r="YZ7" s="22"/>
      <c r="ZA7" s="22"/>
      <c r="ZB7" s="22"/>
      <c r="ZC7" s="22"/>
      <c r="ZD7" s="22"/>
      <c r="ZE7" s="22"/>
      <c r="ZF7" s="22"/>
      <c r="ZG7" s="22"/>
      <c r="ZH7" s="22"/>
      <c r="ZI7" s="22"/>
      <c r="ZJ7" s="22"/>
      <c r="ZK7" s="22"/>
      <c r="ZL7" s="22"/>
      <c r="ZM7" s="22"/>
      <c r="ZN7" s="22"/>
      <c r="ZO7" s="22"/>
      <c r="ZP7" s="22"/>
      <c r="ZQ7" s="22"/>
      <c r="ZR7" s="22"/>
      <c r="ZS7" s="22"/>
      <c r="ZT7" s="22"/>
      <c r="ZU7" s="22"/>
      <c r="ZV7" s="22"/>
      <c r="ZW7" s="22"/>
      <c r="ZX7" s="22"/>
      <c r="ZY7" s="22"/>
      <c r="ZZ7" s="22"/>
      <c r="AAA7" s="22"/>
      <c r="AAB7" s="22"/>
      <c r="AAC7" s="22"/>
      <c r="AAD7" s="22"/>
      <c r="AAE7" s="22"/>
      <c r="AAF7" s="22"/>
      <c r="AAG7" s="22"/>
      <c r="AAH7" s="22"/>
      <c r="AAI7" s="22"/>
      <c r="AAJ7" s="22"/>
      <c r="AAK7" s="22"/>
      <c r="AAL7" s="22"/>
      <c r="AAM7" s="22"/>
      <c r="AAN7" s="22"/>
      <c r="AAO7" s="22"/>
      <c r="AAP7" s="22"/>
      <c r="AAQ7" s="22"/>
      <c r="AAR7" s="22"/>
      <c r="AAS7" s="22"/>
      <c r="AAT7" s="22"/>
      <c r="AAU7" s="22"/>
      <c r="AAV7" s="22"/>
      <c r="AAW7" s="22"/>
      <c r="AAX7" s="22"/>
      <c r="AAY7" s="22"/>
      <c r="AAZ7" s="22"/>
      <c r="ABA7" s="22"/>
      <c r="ABB7" s="22"/>
      <c r="ABC7" s="22"/>
      <c r="ABD7" s="22"/>
      <c r="ABE7" s="22"/>
      <c r="ABF7" s="22"/>
      <c r="ABG7" s="22"/>
      <c r="ABH7" s="22"/>
      <c r="ABI7" s="22"/>
      <c r="ABJ7" s="22"/>
      <c r="ABK7" s="22"/>
      <c r="ABL7" s="22"/>
      <c r="ABM7" s="22"/>
      <c r="ABN7" s="22"/>
      <c r="ABO7" s="22"/>
      <c r="ABP7" s="22"/>
      <c r="ABQ7" s="22"/>
      <c r="ABR7" s="22"/>
      <c r="ABS7" s="22"/>
      <c r="ABT7" s="22"/>
      <c r="ABU7" s="22"/>
      <c r="ABV7" s="22"/>
      <c r="ABW7" s="22"/>
      <c r="ABX7" s="22"/>
      <c r="ABY7" s="22"/>
      <c r="ABZ7" s="22"/>
      <c r="ACA7" s="22"/>
      <c r="ACB7" s="22"/>
      <c r="ACC7" s="22"/>
      <c r="ACD7" s="22"/>
      <c r="ACE7" s="22"/>
      <c r="ACF7" s="22"/>
      <c r="ACG7" s="22"/>
      <c r="ACH7" s="22"/>
      <c r="ACI7" s="22"/>
      <c r="ACJ7" s="22"/>
      <c r="ACK7" s="22"/>
      <c r="ACL7" s="22"/>
      <c r="ACM7" s="22"/>
      <c r="ACN7" s="22"/>
      <c r="ACO7" s="22"/>
      <c r="ACP7" s="22"/>
      <c r="ACQ7" s="22"/>
      <c r="ACR7" s="22"/>
      <c r="ACS7" s="22"/>
      <c r="ACT7" s="22"/>
      <c r="ACU7" s="22"/>
      <c r="ACV7" s="22"/>
      <c r="ACW7" s="22"/>
      <c r="ACX7" s="22"/>
      <c r="ACY7" s="22"/>
      <c r="ACZ7" s="22"/>
      <c r="ADA7" s="22"/>
      <c r="ADB7" s="22"/>
      <c r="ADC7" s="22"/>
      <c r="ADD7" s="22"/>
      <c r="ADE7" s="22"/>
      <c r="ADF7" s="22"/>
      <c r="ADG7" s="22"/>
      <c r="ADH7" s="22"/>
      <c r="ADI7" s="22"/>
      <c r="ADJ7" s="22"/>
      <c r="ADK7" s="22"/>
      <c r="ADL7" s="22"/>
      <c r="ADM7" s="22"/>
      <c r="ADN7" s="22"/>
      <c r="ADO7" s="22"/>
      <c r="ADP7" s="22"/>
      <c r="ADQ7" s="22"/>
      <c r="ADR7" s="22"/>
      <c r="ADS7" s="22"/>
      <c r="ADT7" s="22"/>
      <c r="ADU7" s="22"/>
      <c r="ADV7" s="22"/>
      <c r="ADW7" s="22"/>
      <c r="ADX7" s="22"/>
      <c r="ADY7" s="22"/>
      <c r="ADZ7" s="22"/>
      <c r="AEA7" s="22"/>
      <c r="AEB7" s="22"/>
      <c r="AEC7" s="22"/>
      <c r="AED7" s="22"/>
      <c r="AEE7" s="22"/>
      <c r="AEF7" s="22"/>
      <c r="AEG7" s="22"/>
      <c r="AEH7" s="22"/>
      <c r="AEI7" s="22"/>
      <c r="AEJ7" s="22"/>
      <c r="AEK7" s="22"/>
      <c r="AEL7" s="22"/>
      <c r="AEM7" s="22"/>
      <c r="AEN7" s="22"/>
      <c r="AEO7" s="22"/>
      <c r="AEP7" s="22"/>
      <c r="AEQ7" s="22"/>
      <c r="AER7" s="22"/>
      <c r="AES7" s="22"/>
      <c r="AET7" s="22"/>
      <c r="AEU7" s="22"/>
      <c r="AEV7" s="22"/>
      <c r="AEW7" s="22"/>
      <c r="AEX7" s="22"/>
      <c r="AEY7" s="22"/>
      <c r="AEZ7" s="22"/>
      <c r="AFA7" s="22"/>
      <c r="AFB7" s="22"/>
      <c r="AFC7" s="22"/>
      <c r="AFD7" s="22"/>
      <c r="AFE7" s="22"/>
      <c r="AFF7" s="22"/>
      <c r="AFG7" s="22"/>
      <c r="AFH7" s="22"/>
      <c r="AFI7" s="22"/>
      <c r="AFJ7" s="22"/>
      <c r="AFK7" s="22"/>
      <c r="AFL7" s="22"/>
      <c r="AFM7" s="22"/>
      <c r="AFN7" s="22"/>
      <c r="AFO7" s="22"/>
      <c r="AFP7" s="22"/>
      <c r="AFQ7" s="22"/>
      <c r="AFR7" s="22"/>
      <c r="AFS7" s="22"/>
      <c r="AFT7" s="22"/>
      <c r="AFU7" s="22"/>
      <c r="AFV7" s="22"/>
      <c r="AFW7" s="22"/>
      <c r="AFX7" s="22"/>
      <c r="AFY7" s="22"/>
      <c r="AFZ7" s="22"/>
      <c r="AGA7" s="22"/>
      <c r="AGB7" s="22"/>
      <c r="AGC7" s="22"/>
      <c r="AGD7" s="22"/>
      <c r="AGE7" s="22"/>
      <c r="AGF7" s="22"/>
      <c r="AGG7" s="22"/>
      <c r="AGH7" s="22"/>
      <c r="AGI7" s="22"/>
      <c r="AGJ7" s="22"/>
      <c r="AGK7" s="22"/>
      <c r="AGL7" s="22"/>
      <c r="AGM7" s="22"/>
      <c r="AGN7" s="22"/>
      <c r="AGO7" s="22"/>
      <c r="AGP7" s="22"/>
      <c r="AGQ7" s="22"/>
      <c r="AGR7" s="22"/>
      <c r="AGS7" s="22"/>
      <c r="AGT7" s="22"/>
      <c r="AGU7" s="22"/>
      <c r="AGV7" s="22"/>
      <c r="AGW7" s="22"/>
      <c r="AGX7" s="22"/>
      <c r="AGY7" s="22"/>
      <c r="AGZ7" s="22"/>
      <c r="AHA7" s="22"/>
      <c r="AHB7" s="22"/>
      <c r="AHC7" s="22"/>
      <c r="AHD7" s="22"/>
      <c r="AHE7" s="22"/>
      <c r="AHF7" s="22"/>
      <c r="AHG7" s="22"/>
      <c r="AHH7" s="22"/>
      <c r="AHI7" s="22"/>
      <c r="AHJ7" s="22"/>
      <c r="AHK7" s="22"/>
      <c r="AHL7" s="22"/>
      <c r="AHM7" s="22"/>
      <c r="AHN7" s="22"/>
      <c r="AHO7" s="22"/>
      <c r="AHP7" s="22"/>
      <c r="AHQ7" s="22"/>
      <c r="AHR7" s="22"/>
      <c r="AHS7" s="22"/>
      <c r="AHT7" s="22"/>
      <c r="AHU7" s="22"/>
      <c r="AHV7" s="22"/>
      <c r="AHW7" s="22"/>
      <c r="AHX7" s="22"/>
      <c r="AHY7" s="22"/>
      <c r="AHZ7" s="22"/>
      <c r="AIA7" s="22"/>
      <c r="AIB7" s="22"/>
      <c r="AIC7" s="22"/>
      <c r="AID7" s="22"/>
      <c r="AIE7" s="22"/>
      <c r="AIF7" s="22"/>
      <c r="AIG7" s="22"/>
      <c r="AIH7" s="22"/>
      <c r="AII7" s="22"/>
      <c r="AIJ7" s="22"/>
      <c r="AIK7" s="22"/>
      <c r="AIL7" s="22"/>
      <c r="AIM7" s="22"/>
      <c r="AIN7" s="22"/>
      <c r="AIO7" s="22"/>
      <c r="AIP7" s="22"/>
      <c r="AIQ7" s="22"/>
      <c r="AIR7" s="22"/>
      <c r="AIS7" s="22"/>
      <c r="AIT7" s="22"/>
      <c r="AIU7" s="22"/>
      <c r="AIV7" s="22"/>
      <c r="AIW7" s="22"/>
      <c r="AIX7" s="22"/>
      <c r="AIY7" s="24"/>
    </row>
    <row r="8" spans="1:935" s="9" customFormat="1" ht="115.5" customHeight="1" x14ac:dyDescent="0.25">
      <c r="A8" s="491"/>
      <c r="B8" s="491"/>
      <c r="C8" s="457"/>
      <c r="D8" s="459"/>
      <c r="E8" s="493"/>
      <c r="F8" s="39" t="s">
        <v>98</v>
      </c>
      <c r="G8" s="491"/>
      <c r="H8" s="460"/>
      <c r="I8" s="491"/>
      <c r="J8" s="491"/>
      <c r="K8" s="491"/>
      <c r="L8" s="41" t="s">
        <v>389</v>
      </c>
      <c r="M8" s="41" t="s">
        <v>390</v>
      </c>
      <c r="N8" s="41" t="s">
        <v>295</v>
      </c>
      <c r="O8" s="41" t="s">
        <v>186</v>
      </c>
      <c r="P8" s="190">
        <v>0.96</v>
      </c>
      <c r="Q8" s="189">
        <v>0.92</v>
      </c>
      <c r="R8" s="173"/>
      <c r="S8" s="173"/>
      <c r="T8" s="175"/>
      <c r="U8" s="175"/>
      <c r="V8" s="173"/>
      <c r="W8" s="188"/>
      <c r="X8" s="494"/>
      <c r="Y8" s="322">
        <v>0.98</v>
      </c>
      <c r="Z8" s="323">
        <f>+$Q$8</f>
        <v>0.92</v>
      </c>
      <c r="AA8" s="324">
        <f>IF((Y8/Z8)&gt;1,1,Y8/Z8)</f>
        <v>1</v>
      </c>
      <c r="AB8" s="117" t="s">
        <v>391</v>
      </c>
      <c r="AC8" s="186"/>
      <c r="AD8" s="185"/>
      <c r="AE8" s="180"/>
      <c r="AF8" s="175"/>
      <c r="AG8"/>
      <c r="AH8"/>
      <c r="AI8"/>
      <c r="AJ8"/>
      <c r="AK8"/>
      <c r="AL8"/>
      <c r="AM8"/>
      <c r="AN8"/>
      <c r="AO8"/>
      <c r="AP8"/>
      <c r="AQ8"/>
      <c r="AR8"/>
      <c r="AS8"/>
      <c r="AT8"/>
      <c r="AU8"/>
      <c r="AV8"/>
      <c r="AW8"/>
      <c r="AX8"/>
      <c r="AY8"/>
      <c r="AZ8"/>
      <c r="BA8"/>
      <c r="BB8"/>
      <c r="BC8"/>
      <c r="BD8"/>
      <c r="BE8"/>
      <c r="BF8"/>
      <c r="BG8"/>
      <c r="BH8"/>
      <c r="BI8"/>
      <c r="BJ8"/>
      <c r="BK8"/>
      <c r="BL8"/>
      <c r="BM8"/>
      <c r="BN8"/>
      <c r="BO8"/>
      <c r="BP8"/>
      <c r="BQ8"/>
      <c r="BR8"/>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c r="IW8" s="22"/>
      <c r="IX8" s="22"/>
      <c r="IY8" s="22"/>
      <c r="IZ8" s="22"/>
      <c r="JA8" s="22"/>
      <c r="JB8" s="22"/>
      <c r="JC8" s="22"/>
      <c r="JD8" s="22"/>
      <c r="JE8" s="22"/>
      <c r="JF8" s="22"/>
      <c r="JG8" s="22"/>
      <c r="JH8" s="22"/>
      <c r="JI8" s="22"/>
      <c r="JJ8" s="22"/>
      <c r="JK8" s="22"/>
      <c r="JL8" s="22"/>
      <c r="JM8" s="22"/>
      <c r="JN8" s="22"/>
      <c r="JO8" s="22"/>
      <c r="JP8" s="22"/>
      <c r="JQ8" s="22"/>
      <c r="JR8" s="22"/>
      <c r="JS8" s="22"/>
      <c r="JT8" s="22"/>
      <c r="JU8" s="22"/>
      <c r="JV8" s="22"/>
      <c r="JW8" s="22"/>
      <c r="JX8" s="22"/>
      <c r="JY8" s="22"/>
      <c r="JZ8" s="22"/>
      <c r="KA8" s="22"/>
      <c r="KB8" s="22"/>
      <c r="KC8" s="22"/>
      <c r="KD8" s="22"/>
      <c r="KE8" s="22"/>
      <c r="KF8" s="22"/>
      <c r="KG8" s="22"/>
      <c r="KH8" s="22"/>
      <c r="KI8" s="22"/>
      <c r="KJ8" s="22"/>
      <c r="KK8" s="22"/>
      <c r="KL8" s="22"/>
      <c r="KM8" s="22"/>
      <c r="KN8" s="22"/>
      <c r="KO8" s="22"/>
      <c r="KP8" s="22"/>
      <c r="KQ8" s="22"/>
      <c r="KR8" s="22"/>
      <c r="KS8" s="22"/>
      <c r="KT8" s="22"/>
      <c r="KU8" s="22"/>
      <c r="KV8" s="22"/>
      <c r="KW8" s="22"/>
      <c r="KX8" s="22"/>
      <c r="KY8" s="22"/>
      <c r="KZ8" s="22"/>
      <c r="LA8" s="22"/>
      <c r="LB8" s="22"/>
      <c r="LC8" s="22"/>
      <c r="LD8" s="22"/>
      <c r="LE8" s="22"/>
      <c r="LF8" s="22"/>
      <c r="LG8" s="22"/>
      <c r="LH8" s="22"/>
      <c r="LI8" s="22"/>
      <c r="LJ8" s="22"/>
      <c r="LK8" s="22"/>
      <c r="LL8" s="22"/>
      <c r="LM8" s="22"/>
      <c r="LN8" s="22"/>
      <c r="LO8" s="22"/>
      <c r="LP8" s="22"/>
      <c r="LQ8" s="22"/>
      <c r="LR8" s="22"/>
      <c r="LS8" s="22"/>
      <c r="LT8" s="22"/>
      <c r="LU8" s="22"/>
      <c r="LV8" s="22"/>
      <c r="LW8" s="22"/>
      <c r="LX8" s="22"/>
      <c r="LY8" s="22"/>
      <c r="LZ8" s="22"/>
      <c r="MA8" s="22"/>
      <c r="MB8" s="22"/>
      <c r="MC8" s="22"/>
      <c r="MD8" s="22"/>
      <c r="ME8" s="22"/>
      <c r="MF8" s="22"/>
      <c r="MG8" s="22"/>
      <c r="MH8" s="22"/>
      <c r="MI8" s="22"/>
      <c r="MJ8" s="22"/>
      <c r="MK8" s="22"/>
      <c r="ML8" s="22"/>
      <c r="MM8" s="22"/>
      <c r="MN8" s="22"/>
      <c r="MO8" s="22"/>
      <c r="MP8" s="22"/>
      <c r="MQ8" s="22"/>
      <c r="MR8" s="22"/>
      <c r="MS8" s="22"/>
      <c r="MT8" s="22"/>
      <c r="MU8" s="22"/>
      <c r="MV8" s="22"/>
      <c r="MW8" s="22"/>
      <c r="MX8" s="22"/>
      <c r="MY8" s="22"/>
      <c r="MZ8" s="22"/>
      <c r="NA8" s="22"/>
      <c r="NB8" s="22"/>
      <c r="NC8" s="22"/>
      <c r="ND8" s="22"/>
      <c r="NE8" s="22"/>
      <c r="NF8" s="22"/>
      <c r="NG8" s="22"/>
      <c r="NH8" s="22"/>
      <c r="NI8" s="22"/>
      <c r="NJ8" s="22"/>
      <c r="NK8" s="22"/>
      <c r="NL8" s="22"/>
      <c r="NM8" s="22"/>
      <c r="NN8" s="22"/>
      <c r="NO8" s="22"/>
      <c r="NP8" s="22"/>
      <c r="NQ8" s="22"/>
      <c r="NR8" s="22"/>
      <c r="NS8" s="22"/>
      <c r="NT8" s="22"/>
      <c r="NU8" s="22"/>
      <c r="NV8" s="22"/>
      <c r="NW8" s="22"/>
      <c r="NX8" s="22"/>
      <c r="NY8" s="22"/>
      <c r="NZ8" s="22"/>
      <c r="OA8" s="22"/>
      <c r="OB8" s="22"/>
      <c r="OC8" s="22"/>
      <c r="OD8" s="22"/>
      <c r="OE8" s="22"/>
      <c r="OF8" s="22"/>
      <c r="OG8" s="22"/>
      <c r="OH8" s="22"/>
      <c r="OI8" s="22"/>
      <c r="OJ8" s="22"/>
      <c r="OK8" s="22"/>
      <c r="OL8" s="22"/>
      <c r="OM8" s="22"/>
      <c r="ON8" s="22"/>
      <c r="OO8" s="22"/>
      <c r="OP8" s="22"/>
      <c r="OQ8" s="22"/>
      <c r="OR8" s="22"/>
      <c r="OS8" s="22"/>
      <c r="OT8" s="22"/>
      <c r="OU8" s="22"/>
      <c r="OV8" s="22"/>
      <c r="OW8" s="22"/>
      <c r="OX8" s="22"/>
      <c r="OY8" s="22"/>
      <c r="OZ8" s="22"/>
      <c r="PA8" s="22"/>
      <c r="PB8" s="22"/>
      <c r="PC8" s="22"/>
      <c r="PD8" s="22"/>
      <c r="PE8" s="22"/>
      <c r="PF8" s="22"/>
      <c r="PG8" s="22"/>
      <c r="PH8" s="22"/>
      <c r="PI8" s="22"/>
      <c r="PJ8" s="22"/>
      <c r="PK8" s="22"/>
      <c r="PL8" s="22"/>
      <c r="PM8" s="22"/>
      <c r="PN8" s="22"/>
      <c r="PO8" s="22"/>
      <c r="PP8" s="22"/>
      <c r="PQ8" s="22"/>
      <c r="PR8" s="22"/>
      <c r="PS8" s="22"/>
      <c r="PT8" s="22"/>
      <c r="PU8" s="22"/>
      <c r="PV8" s="22"/>
      <c r="PW8" s="22"/>
      <c r="PX8" s="22"/>
      <c r="PY8" s="22"/>
      <c r="PZ8" s="22"/>
      <c r="QA8" s="22"/>
      <c r="QB8" s="22"/>
      <c r="QC8" s="22"/>
      <c r="QD8" s="22"/>
      <c r="QE8" s="22"/>
      <c r="QF8" s="22"/>
      <c r="QG8" s="22"/>
      <c r="QH8" s="22"/>
      <c r="QI8" s="22"/>
      <c r="QJ8" s="22"/>
      <c r="QK8" s="22"/>
      <c r="QL8" s="22"/>
      <c r="QM8" s="22"/>
      <c r="QN8" s="22"/>
      <c r="QO8" s="22"/>
      <c r="QP8" s="22"/>
      <c r="QQ8" s="22"/>
      <c r="QR8" s="22"/>
      <c r="QS8" s="22"/>
      <c r="QT8" s="22"/>
      <c r="QU8" s="22"/>
      <c r="QV8" s="22"/>
      <c r="QW8" s="22"/>
      <c r="QX8" s="22"/>
      <c r="QY8" s="22"/>
      <c r="QZ8" s="22"/>
      <c r="RA8" s="22"/>
      <c r="RB8" s="22"/>
      <c r="RC8" s="22"/>
      <c r="RD8" s="22"/>
      <c r="RE8" s="22"/>
      <c r="RF8" s="22"/>
      <c r="RG8" s="22"/>
      <c r="RH8" s="22"/>
      <c r="RI8" s="22"/>
      <c r="RJ8" s="22"/>
      <c r="RK8" s="22"/>
      <c r="RL8" s="22"/>
      <c r="RM8" s="22"/>
      <c r="RN8" s="22"/>
      <c r="RO8" s="22"/>
      <c r="RP8" s="22"/>
      <c r="RQ8" s="22"/>
      <c r="RR8" s="22"/>
      <c r="RS8" s="22"/>
      <c r="RT8" s="22"/>
      <c r="RU8" s="22"/>
      <c r="RV8" s="22"/>
      <c r="RW8" s="22"/>
      <c r="RX8" s="22"/>
      <c r="RY8" s="22"/>
      <c r="RZ8" s="22"/>
      <c r="SA8" s="22"/>
      <c r="SB8" s="22"/>
      <c r="SC8" s="22"/>
      <c r="SD8" s="22"/>
      <c r="SE8" s="22"/>
      <c r="SF8" s="22"/>
      <c r="SG8" s="22"/>
      <c r="SH8" s="22"/>
      <c r="SI8" s="22"/>
      <c r="SJ8" s="22"/>
      <c r="SK8" s="22"/>
      <c r="SL8" s="22"/>
      <c r="SM8" s="22"/>
      <c r="SN8" s="22"/>
      <c r="SO8" s="22"/>
      <c r="SP8" s="22"/>
      <c r="SQ8" s="22"/>
      <c r="SR8" s="22"/>
      <c r="SS8" s="22"/>
      <c r="ST8" s="22"/>
      <c r="SU8" s="22"/>
      <c r="SV8" s="22"/>
      <c r="SW8" s="22"/>
      <c r="SX8" s="22"/>
      <c r="SY8" s="22"/>
      <c r="SZ8" s="22"/>
      <c r="TA8" s="22"/>
      <c r="TB8" s="22"/>
      <c r="TC8" s="22"/>
      <c r="TD8" s="22"/>
      <c r="TE8" s="22"/>
      <c r="TF8" s="22"/>
      <c r="TG8" s="22"/>
      <c r="TH8" s="22"/>
      <c r="TI8" s="22"/>
      <c r="TJ8" s="22"/>
      <c r="TK8" s="22"/>
      <c r="TL8" s="22"/>
      <c r="TM8" s="22"/>
      <c r="TN8" s="22"/>
      <c r="TO8" s="22"/>
      <c r="TP8" s="22"/>
      <c r="TQ8" s="22"/>
      <c r="TR8" s="22"/>
      <c r="TS8" s="22"/>
      <c r="TT8" s="22"/>
      <c r="TU8" s="22"/>
      <c r="TV8" s="22"/>
      <c r="TW8" s="22"/>
      <c r="TX8" s="22"/>
      <c r="TY8" s="22"/>
      <c r="TZ8" s="22"/>
      <c r="UA8" s="22"/>
      <c r="UB8" s="22"/>
      <c r="UC8" s="22"/>
      <c r="UD8" s="22"/>
      <c r="UE8" s="22"/>
      <c r="UF8" s="22"/>
      <c r="UG8" s="22"/>
      <c r="UH8" s="22"/>
      <c r="UI8" s="22"/>
      <c r="UJ8" s="22"/>
      <c r="UK8" s="22"/>
      <c r="UL8" s="22"/>
      <c r="UM8" s="22"/>
      <c r="UN8" s="22"/>
      <c r="UO8" s="22"/>
      <c r="UP8" s="22"/>
      <c r="UQ8" s="22"/>
      <c r="UR8" s="22"/>
      <c r="US8" s="22"/>
      <c r="UT8" s="22"/>
      <c r="UU8" s="22"/>
      <c r="UV8" s="22"/>
      <c r="UW8" s="22"/>
      <c r="UX8" s="22"/>
      <c r="UY8" s="22"/>
      <c r="UZ8" s="22"/>
      <c r="VA8" s="22"/>
      <c r="VB8" s="22"/>
      <c r="VC8" s="22"/>
      <c r="VD8" s="22"/>
      <c r="VE8" s="22"/>
      <c r="VF8" s="22"/>
      <c r="VG8" s="22"/>
      <c r="VH8" s="22"/>
      <c r="VI8" s="22"/>
      <c r="VJ8" s="22"/>
      <c r="VK8" s="22"/>
      <c r="VL8" s="22"/>
      <c r="VM8" s="22"/>
      <c r="VN8" s="22"/>
      <c r="VO8" s="22"/>
      <c r="VP8" s="22"/>
      <c r="VQ8" s="22"/>
      <c r="VR8" s="22"/>
      <c r="VS8" s="22"/>
      <c r="VT8" s="22"/>
      <c r="VU8" s="22"/>
      <c r="VV8" s="22"/>
      <c r="VW8" s="22"/>
      <c r="VX8" s="22"/>
      <c r="VY8" s="22"/>
      <c r="VZ8" s="22"/>
      <c r="WA8" s="22"/>
      <c r="WB8" s="22"/>
      <c r="WC8" s="22"/>
      <c r="WD8" s="22"/>
      <c r="WE8" s="22"/>
      <c r="WF8" s="22"/>
      <c r="WG8" s="22"/>
      <c r="WH8" s="22"/>
      <c r="WI8" s="22"/>
      <c r="WJ8" s="22"/>
      <c r="WK8" s="22"/>
      <c r="WL8" s="22"/>
      <c r="WM8" s="22"/>
      <c r="WN8" s="22"/>
      <c r="WO8" s="22"/>
      <c r="WP8" s="22"/>
      <c r="WQ8" s="22"/>
      <c r="WR8" s="22"/>
      <c r="WS8" s="22"/>
      <c r="WT8" s="22"/>
      <c r="WU8" s="22"/>
      <c r="WV8" s="22"/>
      <c r="WW8" s="22"/>
      <c r="WX8" s="22"/>
      <c r="WY8" s="22"/>
      <c r="WZ8" s="22"/>
      <c r="XA8" s="22"/>
      <c r="XB8" s="22"/>
      <c r="XC8" s="22"/>
      <c r="XD8" s="22"/>
      <c r="XE8" s="22"/>
      <c r="XF8" s="22"/>
      <c r="XG8" s="22"/>
      <c r="XH8" s="22"/>
      <c r="XI8" s="22"/>
      <c r="XJ8" s="22"/>
      <c r="XK8" s="22"/>
      <c r="XL8" s="22"/>
      <c r="XM8" s="22"/>
      <c r="XN8" s="22"/>
      <c r="XO8" s="22"/>
      <c r="XP8" s="22"/>
      <c r="XQ8" s="22"/>
      <c r="XR8" s="22"/>
      <c r="XS8" s="22"/>
      <c r="XT8" s="22"/>
      <c r="XU8" s="22"/>
      <c r="XV8" s="22"/>
      <c r="XW8" s="22"/>
      <c r="XX8" s="22"/>
      <c r="XY8" s="22"/>
      <c r="XZ8" s="22"/>
      <c r="YA8" s="22"/>
      <c r="YB8" s="22"/>
      <c r="YC8" s="22"/>
      <c r="YD8" s="22"/>
      <c r="YE8" s="22"/>
      <c r="YF8" s="22"/>
      <c r="YG8" s="22"/>
      <c r="YH8" s="22"/>
      <c r="YI8" s="22"/>
      <c r="YJ8" s="22"/>
      <c r="YK8" s="22"/>
      <c r="YL8" s="22"/>
      <c r="YM8" s="22"/>
      <c r="YN8" s="22"/>
      <c r="YO8" s="22"/>
      <c r="YP8" s="22"/>
      <c r="YQ8" s="22"/>
      <c r="YR8" s="22"/>
      <c r="YS8" s="22"/>
      <c r="YT8" s="22"/>
      <c r="YU8" s="22"/>
      <c r="YV8" s="22"/>
      <c r="YW8" s="22"/>
      <c r="YX8" s="22"/>
      <c r="YY8" s="22"/>
      <c r="YZ8" s="22"/>
      <c r="ZA8" s="22"/>
      <c r="ZB8" s="22"/>
      <c r="ZC8" s="22"/>
      <c r="ZD8" s="22"/>
      <c r="ZE8" s="22"/>
      <c r="ZF8" s="22"/>
      <c r="ZG8" s="22"/>
      <c r="ZH8" s="22"/>
      <c r="ZI8" s="22"/>
      <c r="ZJ8" s="22"/>
      <c r="ZK8" s="22"/>
      <c r="ZL8" s="22"/>
      <c r="ZM8" s="22"/>
      <c r="ZN8" s="22"/>
      <c r="ZO8" s="22"/>
      <c r="ZP8" s="22"/>
      <c r="ZQ8" s="22"/>
      <c r="ZR8" s="22"/>
      <c r="ZS8" s="22"/>
      <c r="ZT8" s="22"/>
      <c r="ZU8" s="22"/>
      <c r="ZV8" s="22"/>
      <c r="ZW8" s="22"/>
      <c r="ZX8" s="22"/>
      <c r="ZY8" s="22"/>
      <c r="ZZ8" s="22"/>
      <c r="AAA8" s="22"/>
      <c r="AAB8" s="22"/>
      <c r="AAC8" s="22"/>
      <c r="AAD8" s="22"/>
      <c r="AAE8" s="22"/>
      <c r="AAF8" s="22"/>
      <c r="AAG8" s="22"/>
      <c r="AAH8" s="22"/>
      <c r="AAI8" s="22"/>
      <c r="AAJ8" s="22"/>
      <c r="AAK8" s="22"/>
      <c r="AAL8" s="22"/>
      <c r="AAM8" s="22"/>
      <c r="AAN8" s="22"/>
      <c r="AAO8" s="22"/>
      <c r="AAP8" s="22"/>
      <c r="AAQ8" s="22"/>
      <c r="AAR8" s="22"/>
      <c r="AAS8" s="22"/>
      <c r="AAT8" s="22"/>
      <c r="AAU8" s="22"/>
      <c r="AAV8" s="22"/>
      <c r="AAW8" s="22"/>
      <c r="AAX8" s="22"/>
      <c r="AAY8" s="22"/>
      <c r="AAZ8" s="22"/>
      <c r="ABA8" s="22"/>
      <c r="ABB8" s="22"/>
      <c r="ABC8" s="22"/>
      <c r="ABD8" s="22"/>
      <c r="ABE8" s="22"/>
      <c r="ABF8" s="22"/>
      <c r="ABG8" s="22"/>
      <c r="ABH8" s="22"/>
      <c r="ABI8" s="22"/>
      <c r="ABJ8" s="22"/>
      <c r="ABK8" s="22"/>
      <c r="ABL8" s="22"/>
      <c r="ABM8" s="22"/>
      <c r="ABN8" s="22"/>
      <c r="ABO8" s="22"/>
      <c r="ABP8" s="22"/>
      <c r="ABQ8" s="22"/>
      <c r="ABR8" s="22"/>
      <c r="ABS8" s="22"/>
      <c r="ABT8" s="22"/>
      <c r="ABU8" s="22"/>
      <c r="ABV8" s="22"/>
      <c r="ABW8" s="22"/>
      <c r="ABX8" s="22"/>
      <c r="ABY8" s="22"/>
      <c r="ABZ8" s="22"/>
      <c r="ACA8" s="22"/>
      <c r="ACB8" s="22"/>
      <c r="ACC8" s="22"/>
      <c r="ACD8" s="22"/>
      <c r="ACE8" s="22"/>
      <c r="ACF8" s="22"/>
      <c r="ACG8" s="22"/>
      <c r="ACH8" s="22"/>
      <c r="ACI8" s="22"/>
      <c r="ACJ8" s="22"/>
      <c r="ACK8" s="22"/>
      <c r="ACL8" s="22"/>
      <c r="ACM8" s="22"/>
      <c r="ACN8" s="22"/>
      <c r="ACO8" s="22"/>
      <c r="ACP8" s="22"/>
      <c r="ACQ8" s="22"/>
      <c r="ACR8" s="22"/>
      <c r="ACS8" s="22"/>
      <c r="ACT8" s="22"/>
      <c r="ACU8" s="22"/>
      <c r="ACV8" s="22"/>
      <c r="ACW8" s="22"/>
      <c r="ACX8" s="22"/>
      <c r="ACY8" s="22"/>
      <c r="ACZ8" s="22"/>
      <c r="ADA8" s="22"/>
      <c r="ADB8" s="22"/>
      <c r="ADC8" s="22"/>
      <c r="ADD8" s="22"/>
      <c r="ADE8" s="22"/>
      <c r="ADF8" s="22"/>
      <c r="ADG8" s="22"/>
      <c r="ADH8" s="22"/>
      <c r="ADI8" s="22"/>
      <c r="ADJ8" s="22"/>
      <c r="ADK8" s="22"/>
      <c r="ADL8" s="22"/>
      <c r="ADM8" s="22"/>
      <c r="ADN8" s="22"/>
      <c r="ADO8" s="22"/>
      <c r="ADP8" s="22"/>
      <c r="ADQ8" s="22"/>
      <c r="ADR8" s="22"/>
      <c r="ADS8" s="22"/>
      <c r="ADT8" s="22"/>
      <c r="ADU8" s="22"/>
      <c r="ADV8" s="22"/>
      <c r="ADW8" s="22"/>
      <c r="ADX8" s="22"/>
      <c r="ADY8" s="22"/>
      <c r="ADZ8" s="22"/>
      <c r="AEA8" s="22"/>
      <c r="AEB8" s="22"/>
      <c r="AEC8" s="22"/>
      <c r="AED8" s="22"/>
      <c r="AEE8" s="22"/>
      <c r="AEF8" s="22"/>
      <c r="AEG8" s="22"/>
      <c r="AEH8" s="22"/>
      <c r="AEI8" s="22"/>
      <c r="AEJ8" s="22"/>
      <c r="AEK8" s="22"/>
      <c r="AEL8" s="22"/>
      <c r="AEM8" s="22"/>
      <c r="AEN8" s="22"/>
      <c r="AEO8" s="22"/>
      <c r="AEP8" s="22"/>
      <c r="AEQ8" s="22"/>
      <c r="AER8" s="22"/>
      <c r="AES8" s="22"/>
      <c r="AET8" s="22"/>
      <c r="AEU8" s="22"/>
      <c r="AEV8" s="22"/>
      <c r="AEW8" s="22"/>
      <c r="AEX8" s="22"/>
      <c r="AEY8" s="22"/>
      <c r="AEZ8" s="22"/>
      <c r="AFA8" s="22"/>
      <c r="AFB8" s="22"/>
      <c r="AFC8" s="22"/>
      <c r="AFD8" s="22"/>
      <c r="AFE8" s="22"/>
      <c r="AFF8" s="22"/>
      <c r="AFG8" s="22"/>
      <c r="AFH8" s="22"/>
      <c r="AFI8" s="22"/>
      <c r="AFJ8" s="22"/>
      <c r="AFK8" s="22"/>
      <c r="AFL8" s="22"/>
      <c r="AFM8" s="22"/>
      <c r="AFN8" s="22"/>
      <c r="AFO8" s="22"/>
      <c r="AFP8" s="22"/>
      <c r="AFQ8" s="22"/>
      <c r="AFR8" s="22"/>
      <c r="AFS8" s="22"/>
      <c r="AFT8" s="22"/>
      <c r="AFU8" s="22"/>
      <c r="AFV8" s="22"/>
      <c r="AFW8" s="22"/>
      <c r="AFX8" s="22"/>
      <c r="AFY8" s="22"/>
      <c r="AFZ8" s="22"/>
      <c r="AGA8" s="22"/>
      <c r="AGB8" s="22"/>
      <c r="AGC8" s="22"/>
      <c r="AGD8" s="22"/>
      <c r="AGE8" s="22"/>
      <c r="AGF8" s="22"/>
      <c r="AGG8" s="22"/>
      <c r="AGH8" s="22"/>
      <c r="AGI8" s="22"/>
      <c r="AGJ8" s="22"/>
      <c r="AGK8" s="22"/>
      <c r="AGL8" s="22"/>
      <c r="AGM8" s="22"/>
      <c r="AGN8" s="22"/>
      <c r="AGO8" s="22"/>
      <c r="AGP8" s="22"/>
      <c r="AGQ8" s="22"/>
      <c r="AGR8" s="22"/>
      <c r="AGS8" s="22"/>
      <c r="AGT8" s="22"/>
      <c r="AGU8" s="22"/>
      <c r="AGV8" s="22"/>
      <c r="AGW8" s="22"/>
      <c r="AGX8" s="22"/>
      <c r="AGY8" s="22"/>
      <c r="AGZ8" s="22"/>
      <c r="AHA8" s="22"/>
      <c r="AHB8" s="22"/>
      <c r="AHC8" s="22"/>
      <c r="AHD8" s="22"/>
      <c r="AHE8" s="22"/>
      <c r="AHF8" s="22"/>
      <c r="AHG8" s="22"/>
      <c r="AHH8" s="22"/>
      <c r="AHI8" s="22"/>
      <c r="AHJ8" s="22"/>
      <c r="AHK8" s="22"/>
      <c r="AHL8" s="22"/>
      <c r="AHM8" s="22"/>
      <c r="AHN8" s="22"/>
      <c r="AHO8" s="22"/>
      <c r="AHP8" s="22"/>
      <c r="AHQ8" s="22"/>
      <c r="AHR8" s="22"/>
      <c r="AHS8" s="22"/>
      <c r="AHT8" s="22"/>
      <c r="AHU8" s="22"/>
      <c r="AHV8" s="22"/>
      <c r="AHW8" s="22"/>
      <c r="AHX8" s="22"/>
      <c r="AHY8" s="22"/>
      <c r="AHZ8" s="22"/>
      <c r="AIA8" s="22"/>
      <c r="AIB8" s="22"/>
      <c r="AIC8" s="22"/>
      <c r="AID8" s="22"/>
      <c r="AIE8" s="22"/>
      <c r="AIF8" s="22"/>
      <c r="AIG8" s="22"/>
      <c r="AIH8" s="22"/>
      <c r="AII8" s="22"/>
      <c r="AIJ8" s="22"/>
      <c r="AIK8" s="22"/>
      <c r="AIL8" s="22"/>
      <c r="AIM8" s="22"/>
      <c r="AIN8" s="22"/>
      <c r="AIO8" s="22"/>
      <c r="AIP8" s="22"/>
      <c r="AIQ8" s="22"/>
      <c r="AIR8" s="22"/>
      <c r="AIS8" s="22"/>
      <c r="AIT8" s="22"/>
      <c r="AIU8" s="22"/>
      <c r="AIV8" s="22"/>
      <c r="AIW8" s="22"/>
      <c r="AIX8" s="22"/>
      <c r="AIY8" s="24"/>
    </row>
    <row r="9" spans="1:935" ht="45.75" thickBot="1" x14ac:dyDescent="0.3">
      <c r="C9"/>
      <c r="D9"/>
      <c r="K9" s="106"/>
      <c r="L9" s="106"/>
      <c r="Z9" s="62" t="s">
        <v>204</v>
      </c>
      <c r="AA9" s="97">
        <f>AVERAGE(AA7:AA8)</f>
        <v>1</v>
      </c>
      <c r="AD9" s="62" t="s">
        <v>204</v>
      </c>
      <c r="AE9" s="97" t="e">
        <f>AVERAGE(AE6:AE8)</f>
        <v>#DIV/0!</v>
      </c>
    </row>
    <row r="10" spans="1:935" x14ac:dyDescent="0.25">
      <c r="C10" s="19"/>
      <c r="D10" s="19"/>
      <c r="K10" s="106"/>
      <c r="U10" s="10"/>
    </row>
    <row r="11" spans="1:935" x14ac:dyDescent="0.25">
      <c r="C11" s="19"/>
      <c r="D11" s="19"/>
    </row>
    <row r="12" spans="1:935" x14ac:dyDescent="0.25">
      <c r="C12" s="19"/>
      <c r="D12" s="19"/>
    </row>
    <row r="13" spans="1:935" x14ac:dyDescent="0.25">
      <c r="C13" s="2"/>
      <c r="D13" s="2"/>
      <c r="AA13" s="11"/>
    </row>
    <row r="14" spans="1:935" x14ac:dyDescent="0.25">
      <c r="C14" s="2"/>
      <c r="D14" s="2"/>
      <c r="AA14" s="12"/>
    </row>
    <row r="15" spans="1:935" x14ac:dyDescent="0.25">
      <c r="C15" s="2"/>
      <c r="D15" s="2"/>
    </row>
    <row r="16" spans="1:935" x14ac:dyDescent="0.25">
      <c r="C16" s="2"/>
      <c r="D16" s="2"/>
    </row>
    <row r="17" spans="3:4" x14ac:dyDescent="0.25">
      <c r="C17" s="2"/>
      <c r="D17" s="2"/>
    </row>
    <row r="18" spans="3:4" x14ac:dyDescent="0.25">
      <c r="C18" s="2"/>
      <c r="D18" s="2"/>
    </row>
    <row r="19" spans="3:4" x14ac:dyDescent="0.25">
      <c r="C19" s="2"/>
      <c r="D19" s="2"/>
    </row>
    <row r="20" spans="3:4" x14ac:dyDescent="0.25">
      <c r="C20" s="2"/>
      <c r="D20" s="2"/>
    </row>
    <row r="21" spans="3:4" x14ac:dyDescent="0.25">
      <c r="C21" s="2"/>
      <c r="D21" s="2"/>
    </row>
    <row r="22" spans="3:4" x14ac:dyDescent="0.25">
      <c r="C22" s="2"/>
      <c r="D22" s="2"/>
    </row>
    <row r="23" spans="3:4" x14ac:dyDescent="0.25">
      <c r="C23" s="2"/>
      <c r="D23" s="2"/>
    </row>
    <row r="24" spans="3:4" x14ac:dyDescent="0.25">
      <c r="C24" s="2"/>
      <c r="D24" s="2"/>
    </row>
    <row r="25" spans="3:4" x14ac:dyDescent="0.25">
      <c r="C25" s="2"/>
      <c r="D25" s="2"/>
    </row>
    <row r="26" spans="3:4" x14ac:dyDescent="0.25">
      <c r="C26" s="2"/>
      <c r="D26" s="2"/>
    </row>
    <row r="27" spans="3:4" x14ac:dyDescent="0.25">
      <c r="C27" s="2"/>
      <c r="D27" s="2"/>
    </row>
    <row r="28" spans="3:4" x14ac:dyDescent="0.25">
      <c r="C28" s="2"/>
      <c r="D28" s="2"/>
    </row>
    <row r="29" spans="3:4" x14ac:dyDescent="0.25">
      <c r="C29" s="2"/>
      <c r="D29" s="2"/>
    </row>
    <row r="30" spans="3:4" x14ac:dyDescent="0.25">
      <c r="C30" s="2"/>
      <c r="D30" s="2"/>
    </row>
    <row r="31" spans="3:4" x14ac:dyDescent="0.25">
      <c r="C31" s="2"/>
      <c r="D31" s="2"/>
    </row>
    <row r="32" spans="3:4" x14ac:dyDescent="0.25">
      <c r="C32" s="2"/>
      <c r="D32" s="2"/>
    </row>
    <row r="33" spans="3:4" x14ac:dyDescent="0.25">
      <c r="C33" s="2"/>
      <c r="D33" s="2"/>
    </row>
    <row r="34" spans="3:4" x14ac:dyDescent="0.25">
      <c r="C34" s="2"/>
      <c r="D34" s="2"/>
    </row>
    <row r="35" spans="3:4" x14ac:dyDescent="0.25">
      <c r="C35" s="2"/>
      <c r="D35" s="2"/>
    </row>
    <row r="36" spans="3:4" x14ac:dyDescent="0.25">
      <c r="C36" s="2"/>
      <c r="D36" s="2"/>
    </row>
    <row r="37" spans="3:4" x14ac:dyDescent="0.25">
      <c r="C37" s="2"/>
      <c r="D37" s="2"/>
    </row>
    <row r="38" spans="3:4" x14ac:dyDescent="0.25">
      <c r="C38" s="2"/>
      <c r="D38" s="2"/>
    </row>
    <row r="39" spans="3:4" x14ac:dyDescent="0.25">
      <c r="C39" s="2"/>
      <c r="D39" s="2"/>
    </row>
    <row r="40" spans="3:4" x14ac:dyDescent="0.25">
      <c r="C40" s="2"/>
      <c r="D40" s="2"/>
    </row>
    <row r="41" spans="3:4" x14ac:dyDescent="0.25">
      <c r="C41" s="2"/>
      <c r="D41" s="2"/>
    </row>
    <row r="42" spans="3:4" x14ac:dyDescent="0.25">
      <c r="C42" s="2"/>
      <c r="D42" s="2"/>
    </row>
    <row r="43" spans="3:4" x14ac:dyDescent="0.25">
      <c r="C43" s="2"/>
      <c r="D43" s="2"/>
    </row>
  </sheetData>
  <mergeCells count="26">
    <mergeCell ref="C5:D5"/>
    <mergeCell ref="C7:C8"/>
    <mergeCell ref="D7:D8"/>
    <mergeCell ref="AC1:AD3"/>
    <mergeCell ref="J5:J6"/>
    <mergeCell ref="X7:X8"/>
    <mergeCell ref="I7:I8"/>
    <mergeCell ref="J7:J8"/>
    <mergeCell ref="K7:K8"/>
    <mergeCell ref="E1:X3"/>
    <mergeCell ref="A4:K4"/>
    <mergeCell ref="L4:Q5"/>
    <mergeCell ref="R4:W5"/>
    <mergeCell ref="A5:B5"/>
    <mergeCell ref="X4:X5"/>
    <mergeCell ref="Y4:AF4"/>
    <mergeCell ref="A7:A8"/>
    <mergeCell ref="B7:B8"/>
    <mergeCell ref="E7:E8"/>
    <mergeCell ref="G7:G8"/>
    <mergeCell ref="H7:H8"/>
    <mergeCell ref="E5:F5"/>
    <mergeCell ref="G5:H5"/>
    <mergeCell ref="K5:K6"/>
    <mergeCell ref="Y5:AB5"/>
    <mergeCell ref="AC5:AF5"/>
  </mergeCells>
  <pageMargins left="0.7" right="0.7" top="0.75" bottom="0.75" header="0.3" footer="0.3"/>
  <pageSetup orientation="landscape"/>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1:AF43"/>
  <sheetViews>
    <sheetView zoomScaleNormal="100" zoomScalePageLayoutView="140" workbookViewId="0">
      <selection activeCell="X7" sqref="X7:X8"/>
    </sheetView>
  </sheetViews>
  <sheetFormatPr baseColWidth="10" defaultColWidth="11.42578125" defaultRowHeight="15" x14ac:dyDescent="0.25"/>
  <cols>
    <col min="2" max="2" width="14" customWidth="1"/>
    <col min="3" max="3" width="20" style="5" customWidth="1"/>
    <col min="4" max="4" width="26.7109375" style="5" customWidth="1"/>
    <col min="5" max="5" width="19" customWidth="1"/>
    <col min="6" max="6" width="20" customWidth="1"/>
    <col min="8" max="8" width="14.42578125" customWidth="1"/>
    <col min="10" max="10" width="28.42578125" customWidth="1"/>
    <col min="11" max="11" width="15.42578125" customWidth="1"/>
    <col min="12" max="12" width="27" customWidth="1"/>
    <col min="13" max="13" width="18.85546875" customWidth="1"/>
    <col min="14" max="14" width="14.7109375" customWidth="1"/>
    <col min="16" max="16" width="20.42578125" hidden="1" customWidth="1"/>
    <col min="17" max="17" width="20.42578125" customWidth="1"/>
    <col min="18" max="18" width="25.42578125" hidden="1" customWidth="1"/>
    <col min="19" max="19" width="20.42578125" hidden="1" customWidth="1"/>
    <col min="20" max="20" width="14.7109375" hidden="1" customWidth="1"/>
    <col min="21" max="21" width="15.7109375" hidden="1" customWidth="1"/>
    <col min="22" max="22" width="15.42578125" hidden="1" customWidth="1"/>
    <col min="23" max="23" width="21.42578125" hidden="1" customWidth="1"/>
    <col min="24" max="24" width="14.140625" customWidth="1"/>
    <col min="25" max="25" width="12.85546875" customWidth="1"/>
    <col min="26" max="26" width="20.42578125" customWidth="1"/>
    <col min="27" max="27" width="21.42578125" customWidth="1"/>
    <col min="28" max="28" width="25.85546875" customWidth="1"/>
    <col min="29" max="29" width="0" hidden="1" customWidth="1"/>
    <col min="30" max="30" width="17.28515625" hidden="1" customWidth="1"/>
    <col min="31" max="31" width="21.42578125" hidden="1" customWidth="1"/>
    <col min="32" max="32" width="37.42578125" hidden="1" customWidth="1"/>
  </cols>
  <sheetData>
    <row r="1" spans="1:32" s="1" customFormat="1" ht="24.95" customHeight="1" x14ac:dyDescent="0.25">
      <c r="E1" s="401" t="s">
        <v>131</v>
      </c>
      <c r="F1" s="401"/>
      <c r="G1" s="401"/>
      <c r="H1" s="401"/>
      <c r="I1" s="401"/>
      <c r="J1" s="401"/>
      <c r="K1" s="401"/>
      <c r="L1" s="401"/>
      <c r="M1" s="401"/>
      <c r="N1" s="401"/>
      <c r="O1" s="401"/>
      <c r="P1" s="401"/>
      <c r="Q1" s="401"/>
      <c r="R1" s="401"/>
      <c r="S1" s="401"/>
      <c r="T1" s="401"/>
      <c r="U1" s="401"/>
      <c r="V1" s="401"/>
      <c r="W1" s="401"/>
      <c r="X1" s="401"/>
      <c r="AB1" s="420"/>
      <c r="AC1" s="420"/>
      <c r="AD1" s="421"/>
      <c r="AE1" s="53" t="s">
        <v>132</v>
      </c>
      <c r="AF1" s="56">
        <v>44512</v>
      </c>
    </row>
    <row r="2" spans="1:32" s="1" customFormat="1" ht="24.95" customHeight="1" x14ac:dyDescent="0.25">
      <c r="E2" s="401"/>
      <c r="F2" s="401"/>
      <c r="G2" s="401"/>
      <c r="H2" s="401"/>
      <c r="I2" s="401"/>
      <c r="J2" s="401"/>
      <c r="K2" s="401"/>
      <c r="L2" s="401"/>
      <c r="M2" s="401"/>
      <c r="N2" s="401"/>
      <c r="O2" s="401"/>
      <c r="P2" s="401"/>
      <c r="Q2" s="401"/>
      <c r="R2" s="401"/>
      <c r="S2" s="401"/>
      <c r="T2" s="401"/>
      <c r="U2" s="401"/>
      <c r="V2" s="401"/>
      <c r="W2" s="401"/>
      <c r="X2" s="401"/>
      <c r="AB2" s="420"/>
      <c r="AC2" s="420"/>
      <c r="AD2" s="421"/>
      <c r="AE2" s="54" t="s">
        <v>133</v>
      </c>
      <c r="AF2" s="55">
        <v>3</v>
      </c>
    </row>
    <row r="3" spans="1:32" s="1" customFormat="1" ht="24.95" customHeight="1" x14ac:dyDescent="0.25">
      <c r="E3" s="401"/>
      <c r="F3" s="401"/>
      <c r="G3" s="401"/>
      <c r="H3" s="401"/>
      <c r="I3" s="401"/>
      <c r="J3" s="401"/>
      <c r="K3" s="401"/>
      <c r="L3" s="401"/>
      <c r="M3" s="401"/>
      <c r="N3" s="401"/>
      <c r="O3" s="401"/>
      <c r="P3" s="401"/>
      <c r="Q3" s="401"/>
      <c r="R3" s="401"/>
      <c r="S3" s="401"/>
      <c r="T3" s="401"/>
      <c r="U3" s="401"/>
      <c r="V3" s="401"/>
      <c r="W3" s="401"/>
      <c r="X3" s="401"/>
      <c r="AB3" s="420"/>
      <c r="AC3" s="420"/>
      <c r="AD3" s="421"/>
      <c r="AE3" s="54" t="s">
        <v>134</v>
      </c>
      <c r="AF3" s="55" t="s">
        <v>135</v>
      </c>
    </row>
    <row r="4" spans="1:32" s="8" customFormat="1" x14ac:dyDescent="0.25">
      <c r="A4" s="402" t="s">
        <v>136</v>
      </c>
      <c r="B4" s="403"/>
      <c r="C4" s="403"/>
      <c r="D4" s="403"/>
      <c r="E4" s="403"/>
      <c r="F4" s="403"/>
      <c r="G4" s="403"/>
      <c r="H4" s="403"/>
      <c r="I4" s="403"/>
      <c r="J4" s="403"/>
      <c r="K4" s="404"/>
      <c r="L4" s="395" t="s">
        <v>137</v>
      </c>
      <c r="M4" s="396"/>
      <c r="N4" s="396"/>
      <c r="O4" s="396"/>
      <c r="P4" s="396"/>
      <c r="Q4" s="397"/>
      <c r="R4" s="395" t="s">
        <v>138</v>
      </c>
      <c r="S4" s="396"/>
      <c r="T4" s="396"/>
      <c r="U4" s="396"/>
      <c r="V4" s="396"/>
      <c r="W4" s="397"/>
      <c r="X4" s="405" t="s">
        <v>139</v>
      </c>
      <c r="Y4" s="398" t="s">
        <v>140</v>
      </c>
      <c r="Z4" s="399"/>
      <c r="AA4" s="399"/>
      <c r="AB4" s="399"/>
      <c r="AC4" s="399"/>
      <c r="AD4" s="399"/>
      <c r="AE4" s="399"/>
      <c r="AF4" s="400"/>
    </row>
    <row r="5" spans="1:32" s="8" customFormat="1" ht="51.75" customHeight="1" x14ac:dyDescent="0.25">
      <c r="A5" s="388" t="s">
        <v>141</v>
      </c>
      <c r="B5" s="389"/>
      <c r="C5" s="388" t="s">
        <v>15</v>
      </c>
      <c r="D5" s="392"/>
      <c r="E5" s="388" t="s">
        <v>142</v>
      </c>
      <c r="F5" s="392"/>
      <c r="G5" s="388" t="s">
        <v>143</v>
      </c>
      <c r="H5" s="392"/>
      <c r="I5" s="52" t="s">
        <v>224</v>
      </c>
      <c r="J5" s="393" t="s">
        <v>0</v>
      </c>
      <c r="K5" s="393" t="s">
        <v>145</v>
      </c>
      <c r="L5" s="398"/>
      <c r="M5" s="399"/>
      <c r="N5" s="399"/>
      <c r="O5" s="399"/>
      <c r="P5" s="399"/>
      <c r="Q5" s="400"/>
      <c r="R5" s="398"/>
      <c r="S5" s="399"/>
      <c r="T5" s="399"/>
      <c r="U5" s="399"/>
      <c r="V5" s="399"/>
      <c r="W5" s="400"/>
      <c r="X5" s="406"/>
      <c r="Y5" s="388" t="s">
        <v>146</v>
      </c>
      <c r="Z5" s="389"/>
      <c r="AA5" s="389"/>
      <c r="AB5" s="390"/>
      <c r="AC5" s="391" t="s">
        <v>147</v>
      </c>
      <c r="AD5" s="389"/>
      <c r="AE5" s="389"/>
      <c r="AF5" s="392"/>
    </row>
    <row r="6" spans="1:32" s="8" customFormat="1" ht="45" x14ac:dyDescent="0.25">
      <c r="A6" s="29" t="s">
        <v>148</v>
      </c>
      <c r="B6" s="29" t="s">
        <v>149</v>
      </c>
      <c r="C6" s="29" t="s">
        <v>85</v>
      </c>
      <c r="D6" s="29" t="s">
        <v>90</v>
      </c>
      <c r="E6" s="29" t="s">
        <v>150</v>
      </c>
      <c r="F6" s="29" t="s">
        <v>151</v>
      </c>
      <c r="G6" s="29" t="s">
        <v>152</v>
      </c>
      <c r="H6" s="29" t="s">
        <v>153</v>
      </c>
      <c r="I6" s="29" t="s">
        <v>154</v>
      </c>
      <c r="J6" s="394"/>
      <c r="K6" s="394"/>
      <c r="L6" s="29" t="s">
        <v>137</v>
      </c>
      <c r="M6" s="29" t="s">
        <v>155</v>
      </c>
      <c r="N6" s="29" t="s">
        <v>156</v>
      </c>
      <c r="O6" s="29" t="s">
        <v>157</v>
      </c>
      <c r="P6" s="29" t="s">
        <v>158</v>
      </c>
      <c r="Q6" s="29" t="s">
        <v>159</v>
      </c>
      <c r="R6" s="29" t="s">
        <v>138</v>
      </c>
      <c r="S6" s="29" t="s">
        <v>160</v>
      </c>
      <c r="T6" s="29" t="s">
        <v>156</v>
      </c>
      <c r="U6" s="29" t="s">
        <v>157</v>
      </c>
      <c r="V6" s="29" t="s">
        <v>158</v>
      </c>
      <c r="W6" s="29" t="s">
        <v>161</v>
      </c>
      <c r="X6" s="29" t="s">
        <v>162</v>
      </c>
      <c r="Y6" s="29" t="s">
        <v>163</v>
      </c>
      <c r="Z6" s="29" t="s">
        <v>164</v>
      </c>
      <c r="AA6" s="29" t="s">
        <v>165</v>
      </c>
      <c r="AB6" s="29" t="s">
        <v>166</v>
      </c>
      <c r="AC6" s="29" t="s">
        <v>167</v>
      </c>
      <c r="AD6" s="29" t="s">
        <v>164</v>
      </c>
      <c r="AE6" s="29" t="s">
        <v>165</v>
      </c>
      <c r="AF6" s="29" t="s">
        <v>166</v>
      </c>
    </row>
    <row r="7" spans="1:32" ht="139.5" customHeight="1" x14ac:dyDescent="0.25">
      <c r="A7" s="490" t="s">
        <v>168</v>
      </c>
      <c r="B7" s="489" t="s">
        <v>169</v>
      </c>
      <c r="C7" s="456" t="s">
        <v>170</v>
      </c>
      <c r="D7" s="458" t="s">
        <v>207</v>
      </c>
      <c r="E7" s="489" t="s">
        <v>125</v>
      </c>
      <c r="F7" s="490" t="s">
        <v>126</v>
      </c>
      <c r="G7" s="489" t="s">
        <v>392</v>
      </c>
      <c r="H7" s="495" t="s">
        <v>392</v>
      </c>
      <c r="I7" s="495" t="s">
        <v>393</v>
      </c>
      <c r="J7" s="490" t="s">
        <v>392</v>
      </c>
      <c r="K7" s="496" t="s">
        <v>267</v>
      </c>
      <c r="L7" s="169" t="s">
        <v>394</v>
      </c>
      <c r="M7" s="169" t="s">
        <v>395</v>
      </c>
      <c r="N7" s="170" t="s">
        <v>179</v>
      </c>
      <c r="O7" s="169" t="s">
        <v>186</v>
      </c>
      <c r="P7" s="170">
        <v>0</v>
      </c>
      <c r="Q7" s="148">
        <v>0.95</v>
      </c>
      <c r="R7" s="176"/>
      <c r="S7" s="175"/>
      <c r="T7" s="175"/>
      <c r="U7" s="175"/>
      <c r="V7" s="177"/>
      <c r="W7" s="177"/>
      <c r="X7" s="497" t="s">
        <v>396</v>
      </c>
      <c r="Y7" s="182">
        <v>0.94599999999999995</v>
      </c>
      <c r="Z7" s="79">
        <f>+$Q$7</f>
        <v>0.95</v>
      </c>
      <c r="AA7" s="182">
        <f>+IF((Y7/Z7)&gt;100%,(8.33333%*12),((Y7/Z7)*(8.33333%*12)))</f>
        <v>0.99578907536842109</v>
      </c>
      <c r="AB7" s="179" t="s">
        <v>397</v>
      </c>
      <c r="AC7" s="180"/>
      <c r="AD7" s="174"/>
      <c r="AE7" s="180"/>
      <c r="AF7" s="181"/>
    </row>
    <row r="8" spans="1:32" ht="183" customHeight="1" x14ac:dyDescent="0.25">
      <c r="A8" s="490"/>
      <c r="B8" s="489"/>
      <c r="C8" s="457"/>
      <c r="D8" s="459"/>
      <c r="E8" s="489"/>
      <c r="F8" s="490"/>
      <c r="G8" s="489"/>
      <c r="H8" s="495"/>
      <c r="I8" s="495"/>
      <c r="J8" s="490"/>
      <c r="K8" s="496"/>
      <c r="L8" s="171" t="s">
        <v>398</v>
      </c>
      <c r="M8" s="171" t="s">
        <v>399</v>
      </c>
      <c r="N8" s="172" t="s">
        <v>232</v>
      </c>
      <c r="O8" s="171" t="s">
        <v>186</v>
      </c>
      <c r="P8" s="172"/>
      <c r="Q8" s="178">
        <v>0.9</v>
      </c>
      <c r="R8" s="173"/>
      <c r="S8" s="173"/>
      <c r="T8" s="174"/>
      <c r="U8" s="175"/>
      <c r="V8" s="174"/>
      <c r="W8" s="174"/>
      <c r="X8" s="497"/>
      <c r="Y8" s="183">
        <v>0.97199999999999998</v>
      </c>
      <c r="Z8" s="168">
        <f>+$Q$8</f>
        <v>0.9</v>
      </c>
      <c r="AA8" s="168">
        <f>+IF((Y8/Z8)&gt;100%,(8.33333%*12),((Y8/Z8)*(8.33333%*12)))</f>
        <v>0.99999959999999999</v>
      </c>
      <c r="AB8" s="184" t="s">
        <v>400</v>
      </c>
      <c r="AC8" s="180"/>
      <c r="AD8" s="174"/>
      <c r="AE8" s="180"/>
      <c r="AF8" s="181"/>
    </row>
    <row r="9" spans="1:32" ht="45.75" thickBot="1" x14ac:dyDescent="0.3">
      <c r="C9"/>
      <c r="D9"/>
      <c r="Z9" s="62" t="s">
        <v>204</v>
      </c>
      <c r="AA9" s="97">
        <f>AVERAGE(AA7:AA8)</f>
        <v>0.99789433768421054</v>
      </c>
      <c r="AD9" s="62" t="s">
        <v>205</v>
      </c>
      <c r="AE9" s="97" t="e">
        <f>AVERAGE(AE7:AE8)</f>
        <v>#DIV/0!</v>
      </c>
    </row>
    <row r="10" spans="1:32" x14ac:dyDescent="0.25">
      <c r="C10" s="19"/>
      <c r="D10" s="19"/>
      <c r="L10" s="106"/>
    </row>
    <row r="11" spans="1:32" x14ac:dyDescent="0.25">
      <c r="C11" s="19"/>
      <c r="D11" s="19"/>
      <c r="L11" s="106"/>
    </row>
    <row r="12" spans="1:32" x14ac:dyDescent="0.25">
      <c r="C12" s="19"/>
      <c r="D12" s="19"/>
    </row>
    <row r="13" spans="1:32" x14ac:dyDescent="0.25">
      <c r="C13" s="2"/>
      <c r="D13" s="2"/>
    </row>
    <row r="14" spans="1:32" x14ac:dyDescent="0.25">
      <c r="C14" s="2"/>
      <c r="D14" s="2"/>
    </row>
    <row r="15" spans="1:32" x14ac:dyDescent="0.25">
      <c r="C15" s="2"/>
      <c r="D15" s="2"/>
    </row>
    <row r="16" spans="1:32" x14ac:dyDescent="0.25">
      <c r="C16" s="2"/>
      <c r="D16" s="2"/>
    </row>
    <row r="17" spans="3:4" x14ac:dyDescent="0.25">
      <c r="C17" s="2"/>
      <c r="D17" s="2"/>
    </row>
    <row r="18" spans="3:4" x14ac:dyDescent="0.25">
      <c r="C18" s="2"/>
      <c r="D18" s="2"/>
    </row>
    <row r="19" spans="3:4" x14ac:dyDescent="0.25">
      <c r="C19" s="2"/>
      <c r="D19" s="2"/>
    </row>
    <row r="20" spans="3:4" x14ac:dyDescent="0.25">
      <c r="C20" s="2"/>
      <c r="D20" s="2"/>
    </row>
    <row r="21" spans="3:4" x14ac:dyDescent="0.25">
      <c r="C21" s="2"/>
      <c r="D21" s="2"/>
    </row>
    <row r="22" spans="3:4" x14ac:dyDescent="0.25">
      <c r="C22" s="2"/>
      <c r="D22" s="2"/>
    </row>
    <row r="23" spans="3:4" x14ac:dyDescent="0.25">
      <c r="C23" s="2"/>
      <c r="D23" s="2"/>
    </row>
    <row r="24" spans="3:4" x14ac:dyDescent="0.25">
      <c r="C24" s="2"/>
      <c r="D24" s="2"/>
    </row>
    <row r="25" spans="3:4" x14ac:dyDescent="0.25">
      <c r="C25" s="2"/>
      <c r="D25" s="2"/>
    </row>
    <row r="26" spans="3:4" x14ac:dyDescent="0.25">
      <c r="C26" s="2"/>
      <c r="D26" s="2"/>
    </row>
    <row r="27" spans="3:4" x14ac:dyDescent="0.25">
      <c r="C27" s="2"/>
      <c r="D27" s="2"/>
    </row>
    <row r="28" spans="3:4" x14ac:dyDescent="0.25">
      <c r="C28" s="2"/>
      <c r="D28" s="2"/>
    </row>
    <row r="29" spans="3:4" x14ac:dyDescent="0.25">
      <c r="C29" s="2"/>
      <c r="D29" s="2"/>
    </row>
    <row r="30" spans="3:4" x14ac:dyDescent="0.25">
      <c r="C30" s="2"/>
      <c r="D30" s="2"/>
    </row>
    <row r="31" spans="3:4" x14ac:dyDescent="0.25">
      <c r="C31" s="2"/>
      <c r="D31" s="2"/>
    </row>
    <row r="32" spans="3:4" x14ac:dyDescent="0.25">
      <c r="C32" s="2"/>
      <c r="D32" s="2"/>
    </row>
    <row r="33" spans="3:4" x14ac:dyDescent="0.25">
      <c r="C33" s="2"/>
      <c r="D33" s="2"/>
    </row>
    <row r="34" spans="3:4" x14ac:dyDescent="0.25">
      <c r="C34" s="2"/>
      <c r="D34" s="2"/>
    </row>
    <row r="35" spans="3:4" x14ac:dyDescent="0.25">
      <c r="C35" s="2"/>
      <c r="D35" s="2"/>
    </row>
    <row r="36" spans="3:4" x14ac:dyDescent="0.25">
      <c r="C36" s="2"/>
      <c r="D36" s="2"/>
    </row>
    <row r="37" spans="3:4" x14ac:dyDescent="0.25">
      <c r="C37" s="2"/>
      <c r="D37" s="2"/>
    </row>
    <row r="38" spans="3:4" x14ac:dyDescent="0.25">
      <c r="C38" s="2"/>
      <c r="D38" s="2"/>
    </row>
    <row r="39" spans="3:4" x14ac:dyDescent="0.25">
      <c r="C39" s="2"/>
      <c r="D39" s="2"/>
    </row>
    <row r="40" spans="3:4" x14ac:dyDescent="0.25">
      <c r="C40" s="2"/>
      <c r="D40" s="2"/>
    </row>
    <row r="41" spans="3:4" x14ac:dyDescent="0.25">
      <c r="C41" s="2"/>
      <c r="D41" s="2"/>
    </row>
    <row r="42" spans="3:4" x14ac:dyDescent="0.25">
      <c r="C42" s="2"/>
      <c r="D42" s="2"/>
    </row>
    <row r="43" spans="3:4" x14ac:dyDescent="0.25">
      <c r="C43" s="2"/>
      <c r="D43" s="2"/>
    </row>
  </sheetData>
  <mergeCells count="27">
    <mergeCell ref="X7:X8"/>
    <mergeCell ref="E1:X3"/>
    <mergeCell ref="A4:K4"/>
    <mergeCell ref="E5:F5"/>
    <mergeCell ref="AB1:AD3"/>
    <mergeCell ref="L4:Q5"/>
    <mergeCell ref="R4:W5"/>
    <mergeCell ref="X4:X5"/>
    <mergeCell ref="Y4:AF4"/>
    <mergeCell ref="Y5:AB5"/>
    <mergeCell ref="AC5:AF5"/>
    <mergeCell ref="G5:H5"/>
    <mergeCell ref="K5:K6"/>
    <mergeCell ref="A5:B5"/>
    <mergeCell ref="J5:J6"/>
    <mergeCell ref="A7:A8"/>
    <mergeCell ref="B7:B8"/>
    <mergeCell ref="E7:E8"/>
    <mergeCell ref="F7:F8"/>
    <mergeCell ref="K7:K8"/>
    <mergeCell ref="J7:J8"/>
    <mergeCell ref="I7:I8"/>
    <mergeCell ref="C5:D5"/>
    <mergeCell ref="C7:C8"/>
    <mergeCell ref="D7:D8"/>
    <mergeCell ref="H7:H8"/>
    <mergeCell ref="G7:G8"/>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E51D-CC6B-4EFC-A844-2B24E476AD96}">
  <sheetPr>
    <tabColor theme="9" tint="0.79998168889431442"/>
  </sheetPr>
  <dimension ref="A1:AN43"/>
  <sheetViews>
    <sheetView zoomScale="115" zoomScaleNormal="115" workbookViewId="0"/>
  </sheetViews>
  <sheetFormatPr baseColWidth="10" defaultColWidth="11.42578125" defaultRowHeight="15" x14ac:dyDescent="0.25"/>
  <cols>
    <col min="1" max="1" width="21.140625" style="14" customWidth="1"/>
    <col min="2" max="2" width="17.85546875" style="14" customWidth="1"/>
    <col min="3" max="3" width="20" style="5" customWidth="1"/>
    <col min="4" max="4" width="26.7109375" style="5" customWidth="1"/>
    <col min="5" max="5" width="26.42578125" style="14" customWidth="1"/>
    <col min="6" max="6" width="18.140625" style="14" customWidth="1"/>
    <col min="7" max="7" width="20.42578125" style="14" customWidth="1"/>
    <col min="8" max="8" width="15.42578125" style="14" customWidth="1"/>
    <col min="9" max="9" width="19.7109375" style="14" customWidth="1"/>
    <col min="10" max="10" width="16.42578125" style="14" customWidth="1"/>
    <col min="11" max="11" width="21.85546875" style="14" customWidth="1"/>
    <col min="12" max="12" width="23" style="14" customWidth="1"/>
    <col min="13" max="13" width="25.42578125" style="14" customWidth="1"/>
    <col min="14" max="14" width="13.42578125" style="14" customWidth="1"/>
    <col min="15" max="15" width="11.42578125" style="14"/>
    <col min="16" max="16" width="20.28515625" style="14" hidden="1" customWidth="1"/>
    <col min="17" max="17" width="20.140625" style="14" customWidth="1"/>
    <col min="18" max="18" width="25.28515625" style="14" hidden="1" customWidth="1"/>
    <col min="19" max="19" width="20.85546875" style="14" hidden="1" customWidth="1"/>
    <col min="20" max="20" width="17.85546875" style="14" hidden="1" customWidth="1"/>
    <col min="21" max="21" width="17.42578125" style="15" hidden="1" customWidth="1"/>
    <col min="22" max="22" width="16.7109375" style="15" hidden="1" customWidth="1"/>
    <col min="23" max="23" width="16.7109375" style="14" hidden="1" customWidth="1"/>
    <col min="24" max="24" width="16.28515625" style="14" customWidth="1"/>
    <col min="25" max="25" width="10.28515625" style="14" customWidth="1"/>
    <col min="26" max="26" width="16.5703125" style="14" customWidth="1"/>
    <col min="27" max="27" width="11.28515625" style="14" customWidth="1"/>
    <col min="28" max="28" width="64.7109375" style="14" customWidth="1"/>
    <col min="29" max="29" width="11.42578125" style="14"/>
    <col min="30" max="30" width="12.42578125" style="14" customWidth="1"/>
    <col min="31" max="31" width="14.7109375" style="14" customWidth="1"/>
    <col min="32" max="32" width="57.140625" style="14" customWidth="1"/>
    <col min="33" max="16384" width="11.42578125" style="14"/>
  </cols>
  <sheetData>
    <row r="1" spans="1:40" s="1" customFormat="1" ht="24.95" customHeight="1" x14ac:dyDescent="0.25">
      <c r="E1" s="401" t="s">
        <v>131</v>
      </c>
      <c r="F1" s="401"/>
      <c r="G1" s="401"/>
      <c r="H1" s="401"/>
      <c r="I1" s="401"/>
      <c r="J1" s="401"/>
      <c r="K1" s="401"/>
      <c r="L1" s="401"/>
      <c r="M1" s="401"/>
      <c r="N1" s="401"/>
      <c r="O1" s="401"/>
      <c r="P1" s="401"/>
      <c r="Q1" s="401"/>
      <c r="R1" s="401"/>
      <c r="S1" s="401"/>
      <c r="T1" s="401"/>
      <c r="U1" s="401"/>
      <c r="V1" s="401"/>
      <c r="W1" s="401"/>
      <c r="X1" s="401"/>
      <c r="AB1" s="420"/>
      <c r="AC1" s="420"/>
      <c r="AD1" s="421"/>
      <c r="AE1" s="53" t="s">
        <v>132</v>
      </c>
      <c r="AF1" s="56">
        <v>44512</v>
      </c>
      <c r="AG1" s="5"/>
      <c r="AH1" s="5"/>
      <c r="AI1" s="5"/>
      <c r="AJ1" s="5"/>
      <c r="AK1" s="5"/>
      <c r="AL1" s="5"/>
      <c r="AM1" s="5"/>
      <c r="AN1" s="5"/>
    </row>
    <row r="2" spans="1:40" s="1" customFormat="1" ht="24.95" customHeight="1" x14ac:dyDescent="0.25">
      <c r="E2" s="401"/>
      <c r="F2" s="401"/>
      <c r="G2" s="401"/>
      <c r="H2" s="401"/>
      <c r="I2" s="401"/>
      <c r="J2" s="401"/>
      <c r="K2" s="401"/>
      <c r="L2" s="401"/>
      <c r="M2" s="401"/>
      <c r="N2" s="401"/>
      <c r="O2" s="401"/>
      <c r="P2" s="401"/>
      <c r="Q2" s="401"/>
      <c r="R2" s="401"/>
      <c r="S2" s="401"/>
      <c r="T2" s="401"/>
      <c r="U2" s="401"/>
      <c r="V2" s="401"/>
      <c r="W2" s="401"/>
      <c r="X2" s="401"/>
      <c r="AB2" s="420"/>
      <c r="AC2" s="420"/>
      <c r="AD2" s="421"/>
      <c r="AE2" s="54" t="s">
        <v>133</v>
      </c>
      <c r="AF2" s="55">
        <v>3</v>
      </c>
      <c r="AG2" s="5"/>
      <c r="AH2" s="5"/>
      <c r="AI2" s="5"/>
      <c r="AJ2" s="5"/>
      <c r="AK2" s="5"/>
      <c r="AL2" s="5"/>
      <c r="AM2" s="5"/>
      <c r="AN2" s="5"/>
    </row>
    <row r="3" spans="1:40" s="1" customFormat="1" ht="24.95" customHeight="1" x14ac:dyDescent="0.25">
      <c r="E3" s="401"/>
      <c r="F3" s="401"/>
      <c r="G3" s="401"/>
      <c r="H3" s="401"/>
      <c r="I3" s="401"/>
      <c r="J3" s="401"/>
      <c r="K3" s="401"/>
      <c r="L3" s="401"/>
      <c r="M3" s="401"/>
      <c r="N3" s="401"/>
      <c r="O3" s="401"/>
      <c r="P3" s="401"/>
      <c r="Q3" s="401"/>
      <c r="R3" s="401"/>
      <c r="S3" s="401"/>
      <c r="T3" s="401"/>
      <c r="U3" s="401"/>
      <c r="V3" s="401"/>
      <c r="W3" s="401"/>
      <c r="X3" s="401"/>
      <c r="AB3" s="420"/>
      <c r="AC3" s="420"/>
      <c r="AD3" s="421"/>
      <c r="AE3" s="54" t="s">
        <v>134</v>
      </c>
      <c r="AF3" s="55" t="s">
        <v>135</v>
      </c>
      <c r="AG3" s="5"/>
      <c r="AH3" s="5"/>
      <c r="AI3" s="5"/>
      <c r="AJ3" s="5"/>
      <c r="AK3" s="5"/>
      <c r="AL3" s="5"/>
      <c r="AM3" s="5"/>
      <c r="AN3" s="5"/>
    </row>
    <row r="4" spans="1:40" s="8" customFormat="1" x14ac:dyDescent="0.25">
      <c r="A4" s="402" t="s">
        <v>136</v>
      </c>
      <c r="B4" s="403"/>
      <c r="C4" s="403"/>
      <c r="D4" s="403"/>
      <c r="E4" s="403"/>
      <c r="F4" s="403"/>
      <c r="G4" s="403"/>
      <c r="H4" s="403"/>
      <c r="I4" s="403"/>
      <c r="J4" s="403"/>
      <c r="K4" s="404"/>
      <c r="L4" s="395" t="s">
        <v>137</v>
      </c>
      <c r="M4" s="396"/>
      <c r="N4" s="396"/>
      <c r="O4" s="396"/>
      <c r="P4" s="396"/>
      <c r="Q4" s="397"/>
      <c r="R4" s="395" t="s">
        <v>138</v>
      </c>
      <c r="S4" s="396"/>
      <c r="T4" s="396"/>
      <c r="U4" s="396"/>
      <c r="V4" s="396"/>
      <c r="W4" s="397"/>
      <c r="X4" s="405" t="s">
        <v>139</v>
      </c>
      <c r="Y4" s="398" t="s">
        <v>140</v>
      </c>
      <c r="Z4" s="399"/>
      <c r="AA4" s="399"/>
      <c r="AB4" s="399"/>
      <c r="AC4" s="399"/>
      <c r="AD4" s="399"/>
      <c r="AE4" s="399"/>
      <c r="AF4" s="400"/>
      <c r="AG4" s="5"/>
      <c r="AH4" s="5"/>
      <c r="AI4" s="5"/>
      <c r="AJ4" s="5"/>
      <c r="AK4" s="5"/>
      <c r="AL4" s="5"/>
      <c r="AM4" s="5"/>
      <c r="AN4" s="5"/>
    </row>
    <row r="5" spans="1:40" s="8" customFormat="1" ht="36" customHeight="1" x14ac:dyDescent="0.25">
      <c r="A5" s="388" t="s">
        <v>141</v>
      </c>
      <c r="B5" s="389"/>
      <c r="C5" s="388" t="s">
        <v>15</v>
      </c>
      <c r="D5" s="392"/>
      <c r="E5" s="388" t="s">
        <v>142</v>
      </c>
      <c r="F5" s="392"/>
      <c r="G5" s="388" t="s">
        <v>143</v>
      </c>
      <c r="H5" s="392"/>
      <c r="I5" s="52" t="s">
        <v>224</v>
      </c>
      <c r="J5" s="393" t="s">
        <v>0</v>
      </c>
      <c r="K5" s="393" t="s">
        <v>145</v>
      </c>
      <c r="L5" s="398"/>
      <c r="M5" s="399"/>
      <c r="N5" s="399"/>
      <c r="O5" s="399"/>
      <c r="P5" s="399"/>
      <c r="Q5" s="400"/>
      <c r="R5" s="398"/>
      <c r="S5" s="399"/>
      <c r="T5" s="399"/>
      <c r="U5" s="399"/>
      <c r="V5" s="399"/>
      <c r="W5" s="400"/>
      <c r="X5" s="406"/>
      <c r="Y5" s="388" t="s">
        <v>146</v>
      </c>
      <c r="Z5" s="389"/>
      <c r="AA5" s="389"/>
      <c r="AB5" s="390"/>
      <c r="AC5" s="391" t="s">
        <v>147</v>
      </c>
      <c r="AD5" s="389"/>
      <c r="AE5" s="389"/>
      <c r="AF5" s="392"/>
      <c r="AG5" s="5"/>
      <c r="AH5" s="5"/>
      <c r="AI5" s="5"/>
      <c r="AJ5" s="5"/>
      <c r="AK5" s="5"/>
      <c r="AL5" s="5"/>
      <c r="AM5" s="5"/>
      <c r="AN5" s="5"/>
    </row>
    <row r="6" spans="1:40" s="8" customFormat="1" ht="45" x14ac:dyDescent="0.25">
      <c r="A6" s="29" t="s">
        <v>148</v>
      </c>
      <c r="B6" s="29" t="s">
        <v>149</v>
      </c>
      <c r="C6" s="29" t="s">
        <v>85</v>
      </c>
      <c r="D6" s="29" t="s">
        <v>90</v>
      </c>
      <c r="E6" s="29" t="s">
        <v>150</v>
      </c>
      <c r="F6" s="29" t="s">
        <v>151</v>
      </c>
      <c r="G6" s="29" t="s">
        <v>152</v>
      </c>
      <c r="H6" s="29" t="s">
        <v>153</v>
      </c>
      <c r="I6" s="29" t="s">
        <v>154</v>
      </c>
      <c r="J6" s="394"/>
      <c r="K6" s="394"/>
      <c r="L6" s="29" t="s">
        <v>137</v>
      </c>
      <c r="M6" s="29" t="s">
        <v>155</v>
      </c>
      <c r="N6" s="29" t="s">
        <v>156</v>
      </c>
      <c r="O6" s="29" t="s">
        <v>157</v>
      </c>
      <c r="P6" s="29" t="s">
        <v>158</v>
      </c>
      <c r="Q6" s="29" t="s">
        <v>159</v>
      </c>
      <c r="R6" s="29" t="s">
        <v>138</v>
      </c>
      <c r="S6" s="29" t="s">
        <v>160</v>
      </c>
      <c r="T6" s="29" t="s">
        <v>156</v>
      </c>
      <c r="U6" s="29" t="s">
        <v>157</v>
      </c>
      <c r="V6" s="29" t="s">
        <v>158</v>
      </c>
      <c r="W6" s="29" t="s">
        <v>161</v>
      </c>
      <c r="X6" s="29" t="s">
        <v>162</v>
      </c>
      <c r="Y6" s="29" t="s">
        <v>163</v>
      </c>
      <c r="Z6" s="29" t="s">
        <v>164</v>
      </c>
      <c r="AA6" s="29" t="s">
        <v>165</v>
      </c>
      <c r="AB6" s="29" t="s">
        <v>166</v>
      </c>
      <c r="AC6" s="29" t="s">
        <v>167</v>
      </c>
      <c r="AD6" s="29" t="s">
        <v>164</v>
      </c>
      <c r="AE6" s="29" t="s">
        <v>165</v>
      </c>
      <c r="AF6" s="29" t="s">
        <v>166</v>
      </c>
      <c r="AG6" s="5"/>
      <c r="AH6" s="5"/>
      <c r="AI6" s="5"/>
      <c r="AJ6" s="5"/>
      <c r="AK6" s="5"/>
      <c r="AL6" s="5"/>
      <c r="AM6" s="5"/>
      <c r="AN6" s="5"/>
    </row>
    <row r="7" spans="1:40" s="16" customFormat="1" ht="103.5" customHeight="1" x14ac:dyDescent="0.25">
      <c r="A7" s="380" t="s">
        <v>168</v>
      </c>
      <c r="B7" s="380" t="s">
        <v>169</v>
      </c>
      <c r="C7" s="456" t="s">
        <v>170</v>
      </c>
      <c r="D7" s="458" t="s">
        <v>207</v>
      </c>
      <c r="E7" s="380" t="s">
        <v>87</v>
      </c>
      <c r="F7" s="380" t="s">
        <v>91</v>
      </c>
      <c r="G7" s="380" t="s">
        <v>208</v>
      </c>
      <c r="H7" s="380" t="s">
        <v>401</v>
      </c>
      <c r="I7" s="380" t="s">
        <v>227</v>
      </c>
      <c r="J7" s="380" t="s">
        <v>402</v>
      </c>
      <c r="K7" s="414" t="s">
        <v>21</v>
      </c>
      <c r="L7" s="26" t="s">
        <v>403</v>
      </c>
      <c r="M7" s="26" t="s">
        <v>404</v>
      </c>
      <c r="N7" s="26" t="s">
        <v>185</v>
      </c>
      <c r="O7" s="26" t="s">
        <v>186</v>
      </c>
      <c r="P7" s="26">
        <v>0</v>
      </c>
      <c r="Q7" s="38">
        <v>1</v>
      </c>
      <c r="R7" s="80"/>
      <c r="S7" s="80"/>
      <c r="T7" s="80"/>
      <c r="U7" s="80"/>
      <c r="V7" s="80"/>
      <c r="W7" s="80"/>
      <c r="X7" s="498" t="s">
        <v>405</v>
      </c>
      <c r="Y7" s="133">
        <v>1</v>
      </c>
      <c r="Z7" s="87">
        <v>1</v>
      </c>
      <c r="AA7" s="87">
        <f>Y7/Z7</f>
        <v>1</v>
      </c>
      <c r="AB7" s="325" t="s">
        <v>406</v>
      </c>
      <c r="AC7" s="80"/>
      <c r="AD7" s="80"/>
      <c r="AE7" s="80"/>
      <c r="AF7" s="80"/>
    </row>
    <row r="8" spans="1:40" s="19" customFormat="1" ht="336" x14ac:dyDescent="0.25">
      <c r="A8" s="381"/>
      <c r="B8" s="381"/>
      <c r="C8" s="457"/>
      <c r="D8" s="459"/>
      <c r="E8" s="381"/>
      <c r="F8" s="381"/>
      <c r="G8" s="381"/>
      <c r="H8" s="381"/>
      <c r="I8" s="381"/>
      <c r="J8" s="381"/>
      <c r="K8" s="415"/>
      <c r="L8" s="28" t="s">
        <v>407</v>
      </c>
      <c r="M8" s="28" t="s">
        <v>408</v>
      </c>
      <c r="N8" s="28" t="s">
        <v>295</v>
      </c>
      <c r="O8" s="28" t="s">
        <v>409</v>
      </c>
      <c r="P8" s="28"/>
      <c r="Q8" s="82">
        <v>0.85</v>
      </c>
      <c r="R8" s="80"/>
      <c r="S8" s="80"/>
      <c r="T8" s="80"/>
      <c r="U8" s="80"/>
      <c r="V8" s="80"/>
      <c r="W8" s="80"/>
      <c r="X8" s="499"/>
      <c r="Y8" s="326">
        <v>0.879</v>
      </c>
      <c r="Z8" s="82">
        <v>0.85</v>
      </c>
      <c r="AA8" s="82">
        <f>IF((Y8/Z8)&gt;1,1,Y8/Z8)</f>
        <v>1</v>
      </c>
      <c r="AB8" s="327" t="s">
        <v>410</v>
      </c>
      <c r="AC8" s="80"/>
      <c r="AD8" s="80"/>
      <c r="AE8" s="80"/>
      <c r="AF8" s="80"/>
    </row>
    <row r="9" spans="1:40" ht="45.75" thickBot="1" x14ac:dyDescent="0.3">
      <c r="C9"/>
      <c r="D9"/>
      <c r="Z9" s="62" t="s">
        <v>204</v>
      </c>
      <c r="AA9" s="97">
        <f>AVERAGE(AA7:AA8)</f>
        <v>1</v>
      </c>
    </row>
    <row r="10" spans="1:40" x14ac:dyDescent="0.25">
      <c r="C10" s="19"/>
      <c r="D10" s="19"/>
      <c r="M10" s="144"/>
    </row>
    <row r="11" spans="1:40" x14ac:dyDescent="0.25">
      <c r="C11" s="19"/>
      <c r="D11" s="19"/>
      <c r="M11" s="144"/>
    </row>
    <row r="12" spans="1:40" x14ac:dyDescent="0.25">
      <c r="C12" s="19"/>
      <c r="D12" s="19"/>
    </row>
    <row r="13" spans="1:40" x14ac:dyDescent="0.25">
      <c r="C13" s="2"/>
      <c r="D13" s="2"/>
    </row>
    <row r="14" spans="1:40" x14ac:dyDescent="0.25">
      <c r="C14" s="2"/>
      <c r="D14" s="2"/>
    </row>
    <row r="15" spans="1:40" x14ac:dyDescent="0.25">
      <c r="C15" s="2"/>
      <c r="D15" s="2"/>
    </row>
    <row r="16" spans="1:40" x14ac:dyDescent="0.25">
      <c r="C16" s="2"/>
      <c r="D16" s="2"/>
    </row>
    <row r="17" spans="3:4" x14ac:dyDescent="0.25">
      <c r="C17" s="2"/>
      <c r="D17" s="2"/>
    </row>
    <row r="18" spans="3:4" x14ac:dyDescent="0.25">
      <c r="C18" s="2"/>
      <c r="D18" s="2"/>
    </row>
    <row r="19" spans="3:4" x14ac:dyDescent="0.25">
      <c r="C19" s="2"/>
      <c r="D19" s="2"/>
    </row>
    <row r="20" spans="3:4" x14ac:dyDescent="0.25">
      <c r="C20" s="2"/>
      <c r="D20" s="2"/>
    </row>
    <row r="21" spans="3:4" x14ac:dyDescent="0.25">
      <c r="C21" s="2"/>
      <c r="D21" s="2"/>
    </row>
    <row r="22" spans="3:4" x14ac:dyDescent="0.25">
      <c r="C22" s="2"/>
      <c r="D22" s="2"/>
    </row>
    <row r="23" spans="3:4" x14ac:dyDescent="0.25">
      <c r="C23" s="2"/>
      <c r="D23" s="2"/>
    </row>
    <row r="24" spans="3:4" x14ac:dyDescent="0.25">
      <c r="C24" s="2"/>
      <c r="D24" s="2"/>
    </row>
    <row r="25" spans="3:4" x14ac:dyDescent="0.25">
      <c r="C25" s="2"/>
      <c r="D25" s="2"/>
    </row>
    <row r="26" spans="3:4" x14ac:dyDescent="0.25">
      <c r="C26" s="2"/>
      <c r="D26" s="2"/>
    </row>
    <row r="27" spans="3:4" x14ac:dyDescent="0.25">
      <c r="C27" s="2"/>
      <c r="D27" s="2"/>
    </row>
    <row r="28" spans="3:4" x14ac:dyDescent="0.25">
      <c r="C28" s="2"/>
      <c r="D28" s="2"/>
    </row>
    <row r="29" spans="3:4" x14ac:dyDescent="0.25">
      <c r="C29" s="2"/>
      <c r="D29" s="2"/>
    </row>
    <row r="30" spans="3:4" x14ac:dyDescent="0.25">
      <c r="C30" s="2"/>
      <c r="D30" s="2"/>
    </row>
    <row r="31" spans="3:4" x14ac:dyDescent="0.25">
      <c r="C31" s="2"/>
      <c r="D31" s="2"/>
    </row>
    <row r="32" spans="3:4" x14ac:dyDescent="0.25">
      <c r="C32" s="2"/>
      <c r="D32" s="2"/>
    </row>
    <row r="33" spans="3:4" x14ac:dyDescent="0.25">
      <c r="C33" s="2"/>
      <c r="D33" s="2"/>
    </row>
    <row r="34" spans="3:4" x14ac:dyDescent="0.25">
      <c r="C34" s="2"/>
      <c r="D34" s="2"/>
    </row>
    <row r="35" spans="3:4" x14ac:dyDescent="0.25">
      <c r="C35" s="2"/>
      <c r="D35" s="2"/>
    </row>
    <row r="36" spans="3:4" x14ac:dyDescent="0.25">
      <c r="C36" s="2"/>
      <c r="D36" s="2"/>
    </row>
    <row r="37" spans="3:4" x14ac:dyDescent="0.25">
      <c r="C37" s="2"/>
      <c r="D37" s="2"/>
    </row>
    <row r="38" spans="3:4" x14ac:dyDescent="0.25">
      <c r="C38" s="2"/>
      <c r="D38" s="2"/>
    </row>
    <row r="39" spans="3:4" x14ac:dyDescent="0.25">
      <c r="C39" s="2"/>
      <c r="D39" s="2"/>
    </row>
    <row r="40" spans="3:4" x14ac:dyDescent="0.25">
      <c r="C40" s="2"/>
      <c r="D40" s="2"/>
    </row>
    <row r="41" spans="3:4" x14ac:dyDescent="0.25">
      <c r="C41" s="2"/>
      <c r="D41" s="2"/>
    </row>
    <row r="42" spans="3:4" x14ac:dyDescent="0.25">
      <c r="C42" s="2"/>
      <c r="D42" s="2"/>
    </row>
    <row r="43" spans="3:4" x14ac:dyDescent="0.25">
      <c r="C43" s="2"/>
      <c r="D43" s="2"/>
    </row>
  </sheetData>
  <mergeCells count="27">
    <mergeCell ref="H7:H8"/>
    <mergeCell ref="I7:I8"/>
    <mergeCell ref="J7:J8"/>
    <mergeCell ref="K7:K8"/>
    <mergeCell ref="A7:A8"/>
    <mergeCell ref="B7:B8"/>
    <mergeCell ref="E7:E8"/>
    <mergeCell ref="F7:F8"/>
    <mergeCell ref="G7:G8"/>
    <mergeCell ref="C7:C8"/>
    <mergeCell ref="D7:D8"/>
    <mergeCell ref="E1:X3"/>
    <mergeCell ref="AB1:AD3"/>
    <mergeCell ref="A4:K4"/>
    <mergeCell ref="L4:Q5"/>
    <mergeCell ref="R4:W5"/>
    <mergeCell ref="X4:X5"/>
    <mergeCell ref="Y4:AF4"/>
    <mergeCell ref="A5:B5"/>
    <mergeCell ref="E5:F5"/>
    <mergeCell ref="G5:H5"/>
    <mergeCell ref="C5:D5"/>
    <mergeCell ref="X7:X8"/>
    <mergeCell ref="J5:J6"/>
    <mergeCell ref="K5:K6"/>
    <mergeCell ref="Y5:AB5"/>
    <mergeCell ref="AC5:AF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BBE99-9A10-4182-A9CC-5792F49193DD}">
  <dimension ref="A2:B21"/>
  <sheetViews>
    <sheetView workbookViewId="0">
      <selection activeCell="B36" sqref="B36"/>
    </sheetView>
  </sheetViews>
  <sheetFormatPr baseColWidth="10" defaultColWidth="11.42578125" defaultRowHeight="15" x14ac:dyDescent="0.25"/>
  <cols>
    <col min="2" max="2" width="40.85546875" customWidth="1"/>
  </cols>
  <sheetData>
    <row r="2" spans="1:2" ht="15.75" x14ac:dyDescent="0.25">
      <c r="A2" s="372" t="s">
        <v>38</v>
      </c>
      <c r="B2" s="372"/>
    </row>
    <row r="3" spans="1:2" x14ac:dyDescent="0.25">
      <c r="A3" s="22"/>
      <c r="B3" s="22"/>
    </row>
    <row r="4" spans="1:2" ht="15.75" x14ac:dyDescent="0.25">
      <c r="A4" s="276" t="s">
        <v>39</v>
      </c>
      <c r="B4" s="277" t="s">
        <v>40</v>
      </c>
    </row>
    <row r="5" spans="1:2" ht="15.75" x14ac:dyDescent="0.25">
      <c r="A5" s="239">
        <v>1</v>
      </c>
      <c r="B5" s="278" t="s">
        <v>40</v>
      </c>
    </row>
    <row r="6" spans="1:2" ht="15.75" x14ac:dyDescent="0.25">
      <c r="A6" s="239">
        <v>2</v>
      </c>
      <c r="B6" s="278" t="s">
        <v>41</v>
      </c>
    </row>
    <row r="7" spans="1:2" ht="15.75" x14ac:dyDescent="0.25">
      <c r="A7" s="239">
        <v>3</v>
      </c>
      <c r="B7" s="278" t="s">
        <v>42</v>
      </c>
    </row>
    <row r="8" spans="1:2" ht="15.75" x14ac:dyDescent="0.25">
      <c r="A8" s="239">
        <v>4</v>
      </c>
      <c r="B8" s="278" t="s">
        <v>43</v>
      </c>
    </row>
    <row r="9" spans="1:2" ht="15.75" x14ac:dyDescent="0.25">
      <c r="A9" s="239">
        <v>5</v>
      </c>
      <c r="B9" s="278" t="s">
        <v>44</v>
      </c>
    </row>
    <row r="10" spans="1:2" ht="15.75" x14ac:dyDescent="0.25">
      <c r="A10" s="239">
        <v>6</v>
      </c>
      <c r="B10" s="278" t="s">
        <v>45</v>
      </c>
    </row>
    <row r="11" spans="1:2" ht="15.75" x14ac:dyDescent="0.25">
      <c r="A11" s="239">
        <v>7</v>
      </c>
      <c r="B11" s="278" t="s">
        <v>46</v>
      </c>
    </row>
    <row r="12" spans="1:2" ht="15.75" x14ac:dyDescent="0.25">
      <c r="A12" s="239">
        <v>8</v>
      </c>
      <c r="B12" s="278" t="s">
        <v>47</v>
      </c>
    </row>
    <row r="13" spans="1:2" ht="15.75" x14ac:dyDescent="0.25">
      <c r="A13" s="239">
        <v>9</v>
      </c>
      <c r="B13" s="278" t="s">
        <v>48</v>
      </c>
    </row>
    <row r="14" spans="1:2" ht="15.75" x14ac:dyDescent="0.25">
      <c r="A14" s="239">
        <v>10</v>
      </c>
      <c r="B14" s="278" t="s">
        <v>49</v>
      </c>
    </row>
    <row r="15" spans="1:2" ht="15.75" x14ac:dyDescent="0.25">
      <c r="A15" s="239">
        <v>11</v>
      </c>
      <c r="B15" s="278" t="s">
        <v>50</v>
      </c>
    </row>
    <row r="16" spans="1:2" ht="15.75" x14ac:dyDescent="0.25">
      <c r="A16" s="239">
        <v>12</v>
      </c>
      <c r="B16" s="278" t="s">
        <v>51</v>
      </c>
    </row>
    <row r="17" spans="1:2" ht="15.75" x14ac:dyDescent="0.25">
      <c r="A17" s="239">
        <v>13</v>
      </c>
      <c r="B17" s="278" t="s">
        <v>52</v>
      </c>
    </row>
    <row r="18" spans="1:2" ht="15.75" x14ac:dyDescent="0.25">
      <c r="A18" s="239">
        <v>14</v>
      </c>
      <c r="B18" s="278" t="s">
        <v>53</v>
      </c>
    </row>
    <row r="19" spans="1:2" ht="15.75" x14ac:dyDescent="0.25">
      <c r="A19" s="239">
        <v>15</v>
      </c>
      <c r="B19" s="278" t="s">
        <v>54</v>
      </c>
    </row>
    <row r="20" spans="1:2" ht="15.75" x14ac:dyDescent="0.25">
      <c r="A20" s="239">
        <v>16</v>
      </c>
      <c r="B20" s="278" t="s">
        <v>55</v>
      </c>
    </row>
    <row r="21" spans="1:2" ht="15.75" x14ac:dyDescent="0.25">
      <c r="A21" s="239">
        <v>17</v>
      </c>
      <c r="B21" s="278" t="s">
        <v>56</v>
      </c>
    </row>
  </sheetData>
  <mergeCells count="1">
    <mergeCell ref="A2:B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A4E3F-F165-4AB2-8169-3934DE57DA6E}">
  <dimension ref="B1:D214"/>
  <sheetViews>
    <sheetView workbookViewId="0">
      <selection activeCell="D215" sqref="D215"/>
    </sheetView>
  </sheetViews>
  <sheetFormatPr baseColWidth="10" defaultColWidth="11.42578125" defaultRowHeight="15" x14ac:dyDescent="0.25"/>
  <cols>
    <col min="2" max="2" width="17.28515625" customWidth="1"/>
  </cols>
  <sheetData>
    <row r="1" spans="2:4" ht="30" x14ac:dyDescent="0.25">
      <c r="B1" t="s">
        <v>57</v>
      </c>
      <c r="C1" s="31" t="s">
        <v>16</v>
      </c>
      <c r="D1" s="123" t="s">
        <v>17</v>
      </c>
    </row>
    <row r="2" spans="2:4" x14ac:dyDescent="0.25">
      <c r="B2" s="124" t="s">
        <v>4</v>
      </c>
      <c r="C2" s="95">
        <v>0.45414000000000004</v>
      </c>
      <c r="D2" s="125">
        <v>0.45</v>
      </c>
    </row>
    <row r="3" spans="2:4" x14ac:dyDescent="0.25">
      <c r="B3" s="124" t="s">
        <v>7</v>
      </c>
      <c r="C3" s="95">
        <v>0.71</v>
      </c>
      <c r="D3" s="125" t="s">
        <v>21</v>
      </c>
    </row>
    <row r="4" spans="2:4" x14ac:dyDescent="0.25">
      <c r="B4" s="124" t="s">
        <v>5</v>
      </c>
      <c r="C4" s="95">
        <v>0.43333333333333335</v>
      </c>
      <c r="D4" s="125" t="s">
        <v>21</v>
      </c>
    </row>
    <row r="5" spans="2:4" x14ac:dyDescent="0.25">
      <c r="B5" s="126" t="s">
        <v>12</v>
      </c>
      <c r="C5" s="95">
        <v>0.91</v>
      </c>
      <c r="D5" s="125" t="s">
        <v>21</v>
      </c>
    </row>
    <row r="6" spans="2:4" x14ac:dyDescent="0.25">
      <c r="B6" s="126" t="s">
        <v>13</v>
      </c>
      <c r="C6" s="95">
        <v>0.49578927536842105</v>
      </c>
      <c r="D6" s="125" t="s">
        <v>21</v>
      </c>
    </row>
    <row r="7" spans="2:4" x14ac:dyDescent="0.25">
      <c r="B7" s="127" t="s">
        <v>11</v>
      </c>
      <c r="C7" s="95">
        <v>0.56584009821801606</v>
      </c>
      <c r="D7" s="125">
        <v>0.63664999999999994</v>
      </c>
    </row>
    <row r="8" spans="2:4" x14ac:dyDescent="0.25">
      <c r="B8" s="127" t="s">
        <v>6</v>
      </c>
      <c r="C8" s="95">
        <v>0.58373325333333326</v>
      </c>
      <c r="D8" s="125">
        <v>0.43064999999999998</v>
      </c>
    </row>
    <row r="9" spans="2:4" x14ac:dyDescent="0.25">
      <c r="B9" s="127" t="s">
        <v>8</v>
      </c>
      <c r="C9" s="95">
        <v>0.63575025437534394</v>
      </c>
      <c r="D9" s="125" t="s">
        <v>21</v>
      </c>
    </row>
    <row r="10" spans="2:4" x14ac:dyDescent="0.25">
      <c r="B10" s="127" t="s">
        <v>9</v>
      </c>
      <c r="C10" s="95">
        <v>0.55112390428361691</v>
      </c>
      <c r="D10" s="125">
        <v>0.83933333333333349</v>
      </c>
    </row>
    <row r="11" spans="2:4" x14ac:dyDescent="0.25">
      <c r="B11" s="127" t="s">
        <v>10</v>
      </c>
      <c r="C11" s="95">
        <v>0.56810350877192983</v>
      </c>
      <c r="D11" s="125">
        <v>0.49199999999999999</v>
      </c>
    </row>
    <row r="12" spans="2:4" x14ac:dyDescent="0.25">
      <c r="B12" s="128" t="s">
        <v>14</v>
      </c>
      <c r="C12" s="96">
        <v>0.56799999999999995</v>
      </c>
      <c r="D12" s="129" t="s">
        <v>21</v>
      </c>
    </row>
    <row r="13" spans="2:4" ht="16.5" thickBot="1" x14ac:dyDescent="0.3">
      <c r="B13" s="130" t="s">
        <v>29</v>
      </c>
      <c r="C13" s="131">
        <v>0.58871032978945403</v>
      </c>
      <c r="D13" s="132">
        <v>0.58915833333333334</v>
      </c>
    </row>
    <row r="16" spans="2:4" x14ac:dyDescent="0.25">
      <c r="B16" t="s">
        <v>4</v>
      </c>
    </row>
    <row r="35" spans="2:2" x14ac:dyDescent="0.25">
      <c r="B35" t="s">
        <v>7</v>
      </c>
    </row>
    <row r="54" spans="2:2" x14ac:dyDescent="0.25">
      <c r="B54" t="s">
        <v>5</v>
      </c>
    </row>
    <row r="74" spans="2:2" x14ac:dyDescent="0.25">
      <c r="B74" t="s">
        <v>12</v>
      </c>
    </row>
    <row r="94" spans="2:2" x14ac:dyDescent="0.25">
      <c r="B94" t="s">
        <v>13</v>
      </c>
    </row>
    <row r="114" spans="2:2" x14ac:dyDescent="0.25">
      <c r="B114" t="s">
        <v>11</v>
      </c>
    </row>
    <row r="134" spans="2:2" x14ac:dyDescent="0.25">
      <c r="B134" t="s">
        <v>6</v>
      </c>
    </row>
    <row r="154" spans="2:2" x14ac:dyDescent="0.25">
      <c r="B154" t="s">
        <v>8</v>
      </c>
    </row>
    <row r="174" spans="2:2" x14ac:dyDescent="0.25">
      <c r="B174" t="s">
        <v>9</v>
      </c>
    </row>
    <row r="194" spans="2:2" x14ac:dyDescent="0.25">
      <c r="B194" t="s">
        <v>10</v>
      </c>
    </row>
    <row r="214" spans="2:2" x14ac:dyDescent="0.25">
      <c r="B214" t="s">
        <v>14</v>
      </c>
    </row>
  </sheetData>
  <conditionalFormatting sqref="C2:D13">
    <cfRule type="iconSet" priority="1">
      <iconSet>
        <cfvo type="percent" val="0"/>
        <cfvo type="num" val="0.38"/>
        <cfvo type="num" val="0.45"/>
      </iconSet>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
  <sheetViews>
    <sheetView workbookViewId="0">
      <selection activeCell="H15" sqref="H15"/>
    </sheetView>
  </sheetViews>
  <sheetFormatPr baseColWidth="10" defaultColWidth="8.85546875" defaultRowHeight="15" x14ac:dyDescent="0.25"/>
  <cols>
    <col min="2" max="2" width="61.42578125" customWidth="1"/>
    <col min="3" max="3" width="11.28515625" customWidth="1"/>
  </cols>
  <sheetData>
    <row r="1" spans="1:6" x14ac:dyDescent="0.25">
      <c r="A1" s="373" t="s">
        <v>58</v>
      </c>
      <c r="B1" s="373"/>
      <c r="C1" s="34" t="s">
        <v>59</v>
      </c>
      <c r="D1" s="34" t="s">
        <v>60</v>
      </c>
      <c r="E1" s="34" t="s">
        <v>61</v>
      </c>
      <c r="F1" s="34" t="s">
        <v>62</v>
      </c>
    </row>
    <row r="2" spans="1:6" ht="30" x14ac:dyDescent="0.25">
      <c r="A2" s="33">
        <v>1</v>
      </c>
      <c r="B2" s="32" t="s">
        <v>63</v>
      </c>
      <c r="C2" s="33" t="s">
        <v>64</v>
      </c>
      <c r="D2" s="33" t="s">
        <v>64</v>
      </c>
      <c r="E2" s="33" t="s">
        <v>64</v>
      </c>
      <c r="F2" s="33" t="s">
        <v>64</v>
      </c>
    </row>
    <row r="3" spans="1:6" ht="30" x14ac:dyDescent="0.25">
      <c r="A3" s="33">
        <v>2</v>
      </c>
      <c r="B3" s="32" t="s">
        <v>65</v>
      </c>
      <c r="C3" s="33"/>
      <c r="D3" s="33" t="s">
        <v>64</v>
      </c>
      <c r="E3" s="33" t="s">
        <v>64</v>
      </c>
      <c r="F3" s="33" t="s">
        <v>64</v>
      </c>
    </row>
    <row r="4" spans="1:6" ht="30" x14ac:dyDescent="0.25">
      <c r="A4" s="33">
        <v>3</v>
      </c>
      <c r="B4" s="122" t="s">
        <v>66</v>
      </c>
      <c r="C4" s="33"/>
      <c r="D4" s="33" t="s">
        <v>64</v>
      </c>
      <c r="E4" s="33" t="s">
        <v>64</v>
      </c>
      <c r="F4" s="33" t="s">
        <v>64</v>
      </c>
    </row>
    <row r="5" spans="1:6" ht="30" x14ac:dyDescent="0.25">
      <c r="A5" s="33">
        <v>4</v>
      </c>
      <c r="B5" s="32" t="s">
        <v>67</v>
      </c>
      <c r="C5" s="33" t="s">
        <v>64</v>
      </c>
      <c r="D5" s="33" t="s">
        <v>64</v>
      </c>
      <c r="E5" s="33" t="s">
        <v>64</v>
      </c>
      <c r="F5" s="33" t="s">
        <v>64</v>
      </c>
    </row>
    <row r="6" spans="1:6" ht="30" x14ac:dyDescent="0.25">
      <c r="A6" s="33">
        <v>5</v>
      </c>
      <c r="B6" s="32" t="s">
        <v>68</v>
      </c>
      <c r="C6" s="33" t="s">
        <v>64</v>
      </c>
      <c r="D6" s="33" t="s">
        <v>64</v>
      </c>
      <c r="E6" s="33" t="s">
        <v>64</v>
      </c>
      <c r="F6" s="33" t="s">
        <v>64</v>
      </c>
    </row>
    <row r="7" spans="1:6" ht="30" x14ac:dyDescent="0.25">
      <c r="A7" s="33">
        <v>6</v>
      </c>
      <c r="B7" s="122" t="s">
        <v>69</v>
      </c>
      <c r="C7" s="33" t="s">
        <v>64</v>
      </c>
      <c r="D7" s="33" t="s">
        <v>64</v>
      </c>
      <c r="E7" s="33" t="s">
        <v>64</v>
      </c>
      <c r="F7" s="33" t="s">
        <v>64</v>
      </c>
    </row>
    <row r="8" spans="1:6" ht="30" x14ac:dyDescent="0.25">
      <c r="A8" s="33">
        <v>7</v>
      </c>
      <c r="B8" s="122" t="s">
        <v>70</v>
      </c>
      <c r="C8" s="33" t="s">
        <v>64</v>
      </c>
      <c r="D8" s="33" t="s">
        <v>64</v>
      </c>
      <c r="E8" s="33" t="s">
        <v>64</v>
      </c>
      <c r="F8" s="33" t="s">
        <v>64</v>
      </c>
    </row>
    <row r="9" spans="1:6" ht="30" x14ac:dyDescent="0.25">
      <c r="A9" s="33">
        <v>8</v>
      </c>
      <c r="B9" s="32" t="s">
        <v>71</v>
      </c>
      <c r="C9" s="33"/>
      <c r="D9" s="33" t="s">
        <v>64</v>
      </c>
      <c r="E9" s="33" t="s">
        <v>64</v>
      </c>
      <c r="F9" s="33" t="s">
        <v>64</v>
      </c>
    </row>
    <row r="10" spans="1:6" ht="30" x14ac:dyDescent="0.25">
      <c r="A10" s="33">
        <v>9</v>
      </c>
      <c r="B10" s="32" t="s">
        <v>72</v>
      </c>
      <c r="C10" s="33"/>
      <c r="D10" s="33" t="s">
        <v>64</v>
      </c>
      <c r="E10" s="33" t="s">
        <v>64</v>
      </c>
      <c r="F10" s="33" t="s">
        <v>64</v>
      </c>
    </row>
    <row r="11" spans="1:6" ht="30" x14ac:dyDescent="0.25">
      <c r="A11" s="33">
        <v>10</v>
      </c>
      <c r="B11" s="32" t="s">
        <v>73</v>
      </c>
      <c r="C11" s="33"/>
      <c r="D11" s="33" t="s">
        <v>64</v>
      </c>
      <c r="E11" s="33" t="s">
        <v>64</v>
      </c>
      <c r="F11" s="33" t="s">
        <v>64</v>
      </c>
    </row>
    <row r="12" spans="1:6" ht="30" x14ac:dyDescent="0.25">
      <c r="A12" s="33">
        <v>11</v>
      </c>
      <c r="B12" s="32" t="s">
        <v>74</v>
      </c>
      <c r="C12" s="33"/>
      <c r="D12" s="33"/>
      <c r="E12" s="33" t="s">
        <v>64</v>
      </c>
      <c r="F12" s="33" t="s">
        <v>64</v>
      </c>
    </row>
    <row r="13" spans="1:6" ht="30" x14ac:dyDescent="0.25">
      <c r="A13" s="33">
        <v>12</v>
      </c>
      <c r="B13" s="32" t="s">
        <v>75</v>
      </c>
      <c r="C13" s="33" t="s">
        <v>64</v>
      </c>
      <c r="D13" s="33" t="s">
        <v>64</v>
      </c>
      <c r="E13" s="33" t="s">
        <v>64</v>
      </c>
      <c r="F13" s="33" t="s">
        <v>64</v>
      </c>
    </row>
    <row r="14" spans="1:6" x14ac:dyDescent="0.25">
      <c r="A14" s="33">
        <v>13</v>
      </c>
      <c r="B14" s="32" t="s">
        <v>76</v>
      </c>
      <c r="C14" s="33" t="s">
        <v>64</v>
      </c>
      <c r="D14" s="33" t="s">
        <v>64</v>
      </c>
      <c r="E14" s="33" t="s">
        <v>64</v>
      </c>
      <c r="F14" s="33" t="s">
        <v>64</v>
      </c>
    </row>
    <row r="15" spans="1:6" ht="30" x14ac:dyDescent="0.25">
      <c r="A15" s="33">
        <v>14</v>
      </c>
      <c r="B15" s="32" t="s">
        <v>77</v>
      </c>
      <c r="C15" s="33"/>
      <c r="D15" s="33" t="s">
        <v>64</v>
      </c>
      <c r="E15" s="33" t="s">
        <v>64</v>
      </c>
      <c r="F15" s="33" t="s">
        <v>64</v>
      </c>
    </row>
    <row r="16" spans="1:6" x14ac:dyDescent="0.25">
      <c r="A16" s="33">
        <v>15</v>
      </c>
      <c r="B16" s="32" t="s">
        <v>78</v>
      </c>
      <c r="C16" s="33"/>
      <c r="D16" s="33" t="s">
        <v>64</v>
      </c>
      <c r="E16" s="33" t="s">
        <v>64</v>
      </c>
      <c r="F16" s="33" t="s">
        <v>64</v>
      </c>
    </row>
    <row r="17" spans="1:6" ht="30" x14ac:dyDescent="0.25">
      <c r="A17" s="33">
        <v>16</v>
      </c>
      <c r="B17" s="32" t="s">
        <v>79</v>
      </c>
      <c r="C17" s="33" t="s">
        <v>64</v>
      </c>
      <c r="D17" s="33" t="s">
        <v>64</v>
      </c>
      <c r="E17" s="33" t="s">
        <v>64</v>
      </c>
      <c r="F17" s="33" t="s">
        <v>64</v>
      </c>
    </row>
    <row r="18" spans="1:6" x14ac:dyDescent="0.25">
      <c r="A18" s="33">
        <v>17</v>
      </c>
      <c r="B18" s="32" t="s">
        <v>80</v>
      </c>
      <c r="C18" s="33"/>
      <c r="D18" s="33"/>
      <c r="E18" s="33" t="s">
        <v>64</v>
      </c>
      <c r="F18" s="33" t="s">
        <v>64</v>
      </c>
    </row>
    <row r="19" spans="1:6" ht="30" x14ac:dyDescent="0.25">
      <c r="A19" s="33">
        <v>18</v>
      </c>
      <c r="B19" s="32" t="s">
        <v>81</v>
      </c>
      <c r="C19" s="33" t="s">
        <v>64</v>
      </c>
      <c r="D19" s="33" t="s">
        <v>64</v>
      </c>
      <c r="E19" s="33" t="s">
        <v>64</v>
      </c>
      <c r="F19" s="33" t="s">
        <v>64</v>
      </c>
    </row>
    <row r="20" spans="1:6" x14ac:dyDescent="0.25">
      <c r="A20" s="33">
        <v>19</v>
      </c>
      <c r="B20" s="122" t="s">
        <v>82</v>
      </c>
      <c r="C20" s="33" t="s">
        <v>64</v>
      </c>
      <c r="D20" s="33" t="s">
        <v>64</v>
      </c>
      <c r="E20" s="33" t="s">
        <v>64</v>
      </c>
      <c r="F20" s="33" t="s">
        <v>64</v>
      </c>
    </row>
    <row r="22" spans="1:6" x14ac:dyDescent="0.25">
      <c r="A22" t="s">
        <v>83</v>
      </c>
    </row>
  </sheetData>
  <mergeCells count="1">
    <mergeCell ref="A1:B1"/>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2869C-3738-48AF-8AED-D23890D8E664}">
  <sheetPr>
    <tabColor theme="9" tint="0.79998168889431442"/>
  </sheetPr>
  <dimension ref="A1:J43"/>
  <sheetViews>
    <sheetView topLeftCell="E1" workbookViewId="0">
      <selection activeCell="G10" sqref="G10:W12"/>
    </sheetView>
  </sheetViews>
  <sheetFormatPr baseColWidth="10" defaultColWidth="11.42578125" defaultRowHeight="15" x14ac:dyDescent="0.25"/>
  <cols>
    <col min="1" max="1" width="11.42578125" style="14"/>
    <col min="2" max="2" width="36.140625" style="264" customWidth="1"/>
    <col min="3" max="3" width="40.5703125" style="264" customWidth="1"/>
    <col min="4" max="4" width="16.5703125" style="14" customWidth="1"/>
    <col min="5" max="6" width="11.42578125" style="14"/>
    <col min="9" max="9" width="11.7109375" bestFit="1" customWidth="1"/>
  </cols>
  <sheetData>
    <row r="1" spans="1:10" x14ac:dyDescent="0.25">
      <c r="B1" s="254" t="s">
        <v>84</v>
      </c>
      <c r="C1" s="254" t="s">
        <v>85</v>
      </c>
      <c r="D1" s="255" t="s">
        <v>86</v>
      </c>
    </row>
    <row r="2" spans="1:10" ht="38.25" x14ac:dyDescent="0.25">
      <c r="A2" s="14">
        <v>1</v>
      </c>
      <c r="B2" s="28" t="s">
        <v>87</v>
      </c>
      <c r="C2" s="37" t="s">
        <v>88</v>
      </c>
      <c r="D2" s="14" t="s">
        <v>6</v>
      </c>
      <c r="H2" s="253" t="s">
        <v>84</v>
      </c>
      <c r="I2" s="253" t="s">
        <v>89</v>
      </c>
      <c r="J2" s="253" t="s">
        <v>90</v>
      </c>
    </row>
    <row r="3" spans="1:10" ht="36" x14ac:dyDescent="0.25">
      <c r="A3" s="14">
        <v>1</v>
      </c>
      <c r="B3" s="28" t="s">
        <v>87</v>
      </c>
      <c r="C3" s="28" t="s">
        <v>91</v>
      </c>
      <c r="D3" s="14" t="s">
        <v>14</v>
      </c>
      <c r="F3"/>
      <c r="H3" s="250" t="s">
        <v>92</v>
      </c>
      <c r="I3" s="251" t="s">
        <v>93</v>
      </c>
      <c r="J3" t="s">
        <v>94</v>
      </c>
    </row>
    <row r="4" spans="1:10" ht="36" x14ac:dyDescent="0.25">
      <c r="A4" s="14">
        <v>1</v>
      </c>
      <c r="B4" s="242" t="s">
        <v>87</v>
      </c>
      <c r="C4" s="242" t="s">
        <v>95</v>
      </c>
      <c r="D4" s="14" t="s">
        <v>10</v>
      </c>
      <c r="H4" s="250" t="s">
        <v>92</v>
      </c>
      <c r="I4" s="251" t="s">
        <v>96</v>
      </c>
      <c r="J4" t="s">
        <v>97</v>
      </c>
    </row>
    <row r="5" spans="1:10" ht="36" x14ac:dyDescent="0.25">
      <c r="A5" s="14">
        <v>1</v>
      </c>
      <c r="B5" s="240" t="s">
        <v>87</v>
      </c>
      <c r="C5" s="240" t="s">
        <v>98</v>
      </c>
      <c r="D5" s="14" t="s">
        <v>12</v>
      </c>
      <c r="F5"/>
      <c r="H5" s="250" t="s">
        <v>99</v>
      </c>
      <c r="I5" s="251" t="s">
        <v>100</v>
      </c>
      <c r="J5" t="s">
        <v>101</v>
      </c>
    </row>
    <row r="6" spans="1:10" ht="36" x14ac:dyDescent="0.25">
      <c r="A6" s="14">
        <v>1</v>
      </c>
      <c r="B6" s="243" t="s">
        <v>87</v>
      </c>
      <c r="C6" s="243" t="s">
        <v>102</v>
      </c>
      <c r="D6" s="14" t="s">
        <v>12</v>
      </c>
      <c r="F6"/>
      <c r="H6" s="250" t="s">
        <v>99</v>
      </c>
      <c r="I6" s="252" t="s">
        <v>103</v>
      </c>
      <c r="J6" t="s">
        <v>104</v>
      </c>
    </row>
    <row r="7" spans="1:10" ht="38.25" x14ac:dyDescent="0.25">
      <c r="A7" s="14">
        <v>1</v>
      </c>
      <c r="B7" s="256" t="s">
        <v>87</v>
      </c>
      <c r="C7" s="36" t="s">
        <v>102</v>
      </c>
      <c r="D7" s="14" t="s">
        <v>6</v>
      </c>
      <c r="H7" s="250" t="s">
        <v>105</v>
      </c>
      <c r="I7" s="251" t="s">
        <v>106</v>
      </c>
      <c r="J7" t="s">
        <v>107</v>
      </c>
    </row>
    <row r="8" spans="1:10" ht="76.5" x14ac:dyDescent="0.25">
      <c r="A8" s="14">
        <v>2</v>
      </c>
      <c r="B8" s="257" t="s">
        <v>108</v>
      </c>
      <c r="C8" s="257" t="s">
        <v>101</v>
      </c>
      <c r="D8" s="14" t="s">
        <v>7</v>
      </c>
      <c r="H8" s="250" t="s">
        <v>105</v>
      </c>
      <c r="I8" s="251" t="s">
        <v>109</v>
      </c>
      <c r="J8" t="s">
        <v>110</v>
      </c>
    </row>
    <row r="9" spans="1:10" ht="76.5" x14ac:dyDescent="0.25">
      <c r="A9" s="14">
        <v>2</v>
      </c>
      <c r="B9" s="257" t="s">
        <v>108</v>
      </c>
      <c r="C9" s="145" t="s">
        <v>111</v>
      </c>
      <c r="D9" s="14" t="s">
        <v>9</v>
      </c>
      <c r="H9" s="250" t="s">
        <v>105</v>
      </c>
      <c r="I9" s="251" t="s">
        <v>112</v>
      </c>
      <c r="J9" t="s">
        <v>113</v>
      </c>
    </row>
    <row r="10" spans="1:10" ht="76.5" x14ac:dyDescent="0.25">
      <c r="A10" s="14">
        <v>2</v>
      </c>
      <c r="B10" s="257" t="s">
        <v>108</v>
      </c>
      <c r="C10" s="258" t="s">
        <v>101</v>
      </c>
      <c r="D10" s="14" t="s">
        <v>8</v>
      </c>
      <c r="H10" s="250" t="s">
        <v>114</v>
      </c>
      <c r="I10" s="251" t="s">
        <v>115</v>
      </c>
      <c r="J10" t="s">
        <v>116</v>
      </c>
    </row>
    <row r="11" spans="1:10" ht="76.5" x14ac:dyDescent="0.25">
      <c r="A11" s="14">
        <v>2</v>
      </c>
      <c r="B11" s="257" t="s">
        <v>108</v>
      </c>
      <c r="C11" s="249" t="s">
        <v>101</v>
      </c>
      <c r="D11" s="14" t="s">
        <v>10</v>
      </c>
      <c r="H11" s="250" t="s">
        <v>114</v>
      </c>
      <c r="I11" s="251" t="s">
        <v>117</v>
      </c>
      <c r="J11" t="s">
        <v>118</v>
      </c>
    </row>
    <row r="12" spans="1:10" ht="72" x14ac:dyDescent="0.25">
      <c r="A12" s="14">
        <v>3</v>
      </c>
      <c r="B12" s="259" t="s">
        <v>119</v>
      </c>
      <c r="C12" s="259" t="s">
        <v>107</v>
      </c>
      <c r="D12" s="14" t="s">
        <v>4</v>
      </c>
      <c r="H12" s="250" t="s">
        <v>114</v>
      </c>
      <c r="I12" s="251" t="s">
        <v>120</v>
      </c>
      <c r="J12" t="s">
        <v>121</v>
      </c>
    </row>
    <row r="13" spans="1:10" ht="72" x14ac:dyDescent="0.25">
      <c r="A13" s="14">
        <v>3</v>
      </c>
      <c r="B13" s="260" t="s">
        <v>119</v>
      </c>
      <c r="C13" s="246" t="s">
        <v>122</v>
      </c>
      <c r="D13" s="14" t="s">
        <v>10</v>
      </c>
    </row>
    <row r="14" spans="1:10" ht="72" x14ac:dyDescent="0.25">
      <c r="A14" s="14">
        <v>3</v>
      </c>
      <c r="B14" s="241" t="s">
        <v>119</v>
      </c>
      <c r="C14" s="241" t="s">
        <v>123</v>
      </c>
      <c r="D14" s="14" t="s">
        <v>4</v>
      </c>
    </row>
    <row r="15" spans="1:10" ht="72" x14ac:dyDescent="0.25">
      <c r="A15" s="14">
        <v>3</v>
      </c>
      <c r="B15" s="71" t="s">
        <v>119</v>
      </c>
      <c r="C15" s="71" t="s">
        <v>110</v>
      </c>
      <c r="D15" s="14" t="s">
        <v>10</v>
      </c>
    </row>
    <row r="16" spans="1:10" ht="72" x14ac:dyDescent="0.25">
      <c r="A16" s="14">
        <v>3</v>
      </c>
      <c r="B16" s="69" t="s">
        <v>119</v>
      </c>
      <c r="C16" s="69" t="s">
        <v>124</v>
      </c>
      <c r="D16" s="14" t="s">
        <v>5</v>
      </c>
    </row>
    <row r="17" spans="1:6" ht="72" x14ac:dyDescent="0.25">
      <c r="A17" s="14">
        <v>4</v>
      </c>
      <c r="B17" s="69" t="s">
        <v>125</v>
      </c>
      <c r="C17" s="71" t="s">
        <v>126</v>
      </c>
      <c r="D17" s="14" t="s">
        <v>13</v>
      </c>
      <c r="E17"/>
      <c r="F17"/>
    </row>
    <row r="18" spans="1:6" ht="76.5" x14ac:dyDescent="0.25">
      <c r="A18" s="14">
        <v>4</v>
      </c>
      <c r="B18" s="261" t="s">
        <v>125</v>
      </c>
      <c r="C18" s="261" t="s">
        <v>127</v>
      </c>
      <c r="D18" s="14" t="s">
        <v>7</v>
      </c>
      <c r="E18"/>
    </row>
    <row r="19" spans="1:6" ht="72" x14ac:dyDescent="0.25">
      <c r="A19" s="14">
        <v>4</v>
      </c>
      <c r="B19" s="247" t="s">
        <v>125</v>
      </c>
      <c r="C19" s="217" t="s">
        <v>128</v>
      </c>
      <c r="D19" s="14" t="s">
        <v>11</v>
      </c>
      <c r="E19"/>
      <c r="F19"/>
    </row>
    <row r="20" spans="1:6" ht="72" x14ac:dyDescent="0.25">
      <c r="A20" s="14">
        <v>4</v>
      </c>
      <c r="B20" s="153" t="s">
        <v>125</v>
      </c>
      <c r="C20" s="153" t="s">
        <v>129</v>
      </c>
      <c r="D20" s="14" t="s">
        <v>11</v>
      </c>
      <c r="E20"/>
    </row>
    <row r="21" spans="1:6" ht="72" x14ac:dyDescent="0.25">
      <c r="A21" s="14">
        <v>4</v>
      </c>
      <c r="B21" s="262" t="s">
        <v>125</v>
      </c>
      <c r="C21" s="245" t="s">
        <v>129</v>
      </c>
      <c r="D21" s="14" t="s">
        <v>11</v>
      </c>
      <c r="E21"/>
      <c r="F21"/>
    </row>
    <row r="22" spans="1:6" ht="72" x14ac:dyDescent="0.25">
      <c r="A22" s="14">
        <v>4</v>
      </c>
      <c r="B22" s="249" t="s">
        <v>125</v>
      </c>
      <c r="C22" s="248" t="s">
        <v>130</v>
      </c>
      <c r="D22" s="14" t="s">
        <v>4</v>
      </c>
      <c r="E22"/>
    </row>
    <row r="23" spans="1:6" ht="72" x14ac:dyDescent="0.25">
      <c r="A23" s="14">
        <v>4</v>
      </c>
      <c r="B23" s="154" t="s">
        <v>125</v>
      </c>
      <c r="C23" s="154" t="s">
        <v>130</v>
      </c>
      <c r="D23" s="14" t="s">
        <v>4</v>
      </c>
      <c r="E23"/>
    </row>
    <row r="24" spans="1:6" x14ac:dyDescent="0.25">
      <c r="B24" s="263"/>
      <c r="C24" s="263"/>
    </row>
    <row r="25" spans="1:6" x14ac:dyDescent="0.25">
      <c r="F25"/>
    </row>
    <row r="26" spans="1:6" x14ac:dyDescent="0.25">
      <c r="F26"/>
    </row>
    <row r="27" spans="1:6" x14ac:dyDescent="0.25">
      <c r="F27"/>
    </row>
    <row r="28" spans="1:6" x14ac:dyDescent="0.25">
      <c r="F28"/>
    </row>
    <row r="29" spans="1:6" x14ac:dyDescent="0.25">
      <c r="F29"/>
    </row>
    <row r="30" spans="1:6" x14ac:dyDescent="0.25">
      <c r="F30"/>
    </row>
    <row r="31" spans="1:6" x14ac:dyDescent="0.25">
      <c r="F31"/>
    </row>
    <row r="32" spans="1:6" x14ac:dyDescent="0.25">
      <c r="F32"/>
    </row>
    <row r="33" spans="6:6" x14ac:dyDescent="0.25">
      <c r="F33"/>
    </row>
    <row r="34" spans="6:6" x14ac:dyDescent="0.25">
      <c r="F34"/>
    </row>
    <row r="35" spans="6:6" x14ac:dyDescent="0.25">
      <c r="F35"/>
    </row>
    <row r="36" spans="6:6" x14ac:dyDescent="0.25">
      <c r="F36"/>
    </row>
    <row r="37" spans="6:6" x14ac:dyDescent="0.25">
      <c r="F37"/>
    </row>
    <row r="38" spans="6:6" x14ac:dyDescent="0.25">
      <c r="F38"/>
    </row>
    <row r="39" spans="6:6" x14ac:dyDescent="0.25">
      <c r="F39"/>
    </row>
    <row r="40" spans="6:6" x14ac:dyDescent="0.25">
      <c r="F40"/>
    </row>
    <row r="41" spans="6:6" x14ac:dyDescent="0.25">
      <c r="F41"/>
    </row>
    <row r="42" spans="6:6" x14ac:dyDescent="0.25">
      <c r="F42"/>
    </row>
    <row r="43" spans="6:6" x14ac:dyDescent="0.25">
      <c r="F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BO43"/>
  <sheetViews>
    <sheetView zoomScaleNormal="100" zoomScalePageLayoutView="130" workbookViewId="0"/>
  </sheetViews>
  <sheetFormatPr baseColWidth="10" defaultColWidth="11.42578125" defaultRowHeight="12" x14ac:dyDescent="0.25"/>
  <cols>
    <col min="1" max="1" width="22.42578125" style="5" customWidth="1"/>
    <col min="2" max="2" width="26.7109375" style="5" customWidth="1"/>
    <col min="3" max="3" width="21.42578125" style="5" customWidth="1"/>
    <col min="4" max="4" width="26.7109375" style="5" customWidth="1"/>
    <col min="5" max="5" width="33.42578125" style="5" customWidth="1"/>
    <col min="6" max="6" width="26.85546875" style="5" customWidth="1"/>
    <col min="7" max="7" width="17.140625" style="5" customWidth="1"/>
    <col min="8" max="8" width="26.7109375" style="5" customWidth="1"/>
    <col min="9" max="9" width="17.28515625" style="5" customWidth="1"/>
    <col min="10" max="10" width="14.7109375" style="5" customWidth="1"/>
    <col min="11" max="11" width="12.5703125" style="5" customWidth="1"/>
    <col min="12" max="12" width="28.7109375" style="5" customWidth="1"/>
    <col min="13" max="13" width="34" style="5" customWidth="1"/>
    <col min="14" max="14" width="15.140625" style="5" customWidth="1"/>
    <col min="15" max="15" width="18.140625" style="5" customWidth="1"/>
    <col min="16" max="16" width="14.28515625" style="5" hidden="1" customWidth="1"/>
    <col min="17" max="17" width="15" style="5" customWidth="1"/>
    <col min="18" max="18" width="40.7109375" style="5" customWidth="1"/>
    <col min="19" max="19" width="42.7109375" style="5" customWidth="1"/>
    <col min="20" max="20" width="14.42578125" style="5" bestFit="1" customWidth="1"/>
    <col min="21" max="21" width="14.7109375" style="5" bestFit="1" customWidth="1"/>
    <col min="22" max="22" width="14.85546875" style="5" hidden="1" customWidth="1"/>
    <col min="23" max="23" width="20.7109375" style="5" customWidth="1"/>
    <col min="24" max="24" width="24.28515625" style="5" customWidth="1"/>
    <col min="25" max="25" width="16" style="5" customWidth="1"/>
    <col min="26" max="26" width="21.85546875" style="5" customWidth="1"/>
    <col min="27" max="27" width="20.7109375" style="5" customWidth="1"/>
    <col min="28" max="28" width="49.7109375" style="5" customWidth="1"/>
    <col min="29" max="29" width="14.140625" style="5" customWidth="1"/>
    <col min="30" max="30" width="17.28515625" style="5" customWidth="1"/>
    <col min="31" max="31" width="15.7109375" style="5" customWidth="1"/>
    <col min="32" max="32" width="56.42578125" style="5" customWidth="1"/>
    <col min="33" max="16384" width="11.42578125" style="5"/>
  </cols>
  <sheetData>
    <row r="1" spans="1:67" s="1" customFormat="1" ht="24.95" customHeight="1" x14ac:dyDescent="0.25">
      <c r="E1" s="401" t="s">
        <v>131</v>
      </c>
      <c r="F1" s="401"/>
      <c r="G1" s="401"/>
      <c r="H1" s="401"/>
      <c r="I1" s="401"/>
      <c r="J1" s="401"/>
      <c r="K1" s="401"/>
      <c r="L1" s="401"/>
      <c r="M1" s="401"/>
      <c r="N1" s="401"/>
      <c r="O1" s="401"/>
      <c r="P1" s="401"/>
      <c r="Q1" s="401"/>
      <c r="R1" s="401"/>
      <c r="S1" s="401"/>
      <c r="T1" s="401"/>
      <c r="U1" s="401"/>
      <c r="V1" s="401"/>
      <c r="W1" s="401"/>
      <c r="X1" s="401"/>
      <c r="AE1" s="53" t="s">
        <v>132</v>
      </c>
      <c r="AF1" s="56">
        <v>44512</v>
      </c>
    </row>
    <row r="2" spans="1:67" s="1" customFormat="1" ht="24.95" customHeight="1" x14ac:dyDescent="0.25">
      <c r="A2"/>
      <c r="E2" s="401"/>
      <c r="F2" s="401"/>
      <c r="G2" s="401"/>
      <c r="H2" s="401"/>
      <c r="I2" s="401"/>
      <c r="J2" s="401"/>
      <c r="K2" s="401"/>
      <c r="L2" s="401"/>
      <c r="M2" s="401"/>
      <c r="N2" s="401"/>
      <c r="O2" s="401"/>
      <c r="P2" s="401"/>
      <c r="Q2" s="401"/>
      <c r="R2" s="401"/>
      <c r="S2" s="401"/>
      <c r="T2" s="401"/>
      <c r="U2" s="401"/>
      <c r="V2" s="401"/>
      <c r="W2" s="401"/>
      <c r="X2" s="401"/>
      <c r="AE2" s="54" t="s">
        <v>133</v>
      </c>
      <c r="AF2" s="55">
        <v>3</v>
      </c>
    </row>
    <row r="3" spans="1:67" s="1" customFormat="1" ht="24.95" customHeight="1" x14ac:dyDescent="0.25">
      <c r="E3" s="401"/>
      <c r="F3" s="401"/>
      <c r="G3" s="401"/>
      <c r="H3" s="401"/>
      <c r="I3" s="401"/>
      <c r="J3" s="401"/>
      <c r="K3" s="401"/>
      <c r="L3" s="401"/>
      <c r="M3" s="401"/>
      <c r="N3" s="401"/>
      <c r="O3" s="401"/>
      <c r="P3" s="401"/>
      <c r="Q3" s="401"/>
      <c r="R3" s="401"/>
      <c r="S3" s="401"/>
      <c r="T3" s="401"/>
      <c r="U3" s="401"/>
      <c r="V3" s="401"/>
      <c r="W3" s="401"/>
      <c r="X3" s="401"/>
      <c r="AE3" s="54" t="s">
        <v>134</v>
      </c>
      <c r="AF3" s="55" t="s">
        <v>135</v>
      </c>
    </row>
    <row r="4" spans="1:67" s="8" customFormat="1" ht="15" x14ac:dyDescent="0.25">
      <c r="A4" s="402" t="s">
        <v>136</v>
      </c>
      <c r="B4" s="403"/>
      <c r="C4" s="403"/>
      <c r="D4" s="403"/>
      <c r="E4" s="403"/>
      <c r="F4" s="403"/>
      <c r="G4" s="403"/>
      <c r="H4" s="403"/>
      <c r="I4" s="403"/>
      <c r="J4" s="403"/>
      <c r="K4" s="404"/>
      <c r="L4" s="395" t="s">
        <v>137</v>
      </c>
      <c r="M4" s="396"/>
      <c r="N4" s="396"/>
      <c r="O4" s="396"/>
      <c r="P4" s="396"/>
      <c r="Q4" s="397"/>
      <c r="R4" s="395" t="s">
        <v>138</v>
      </c>
      <c r="S4" s="396"/>
      <c r="T4" s="396"/>
      <c r="U4" s="396"/>
      <c r="V4" s="396"/>
      <c r="W4" s="397"/>
      <c r="X4" s="405" t="s">
        <v>139</v>
      </c>
      <c r="Y4" s="385" t="s">
        <v>140</v>
      </c>
      <c r="Z4" s="386"/>
      <c r="AA4" s="386"/>
      <c r="AB4" s="386"/>
      <c r="AC4" s="386"/>
      <c r="AD4" s="386"/>
      <c r="AE4" s="386"/>
      <c r="AF4" s="387"/>
    </row>
    <row r="5" spans="1:67" s="8" customFormat="1" ht="45" x14ac:dyDescent="0.25">
      <c r="A5" s="388" t="s">
        <v>141</v>
      </c>
      <c r="B5" s="392"/>
      <c r="C5" s="388" t="s">
        <v>15</v>
      </c>
      <c r="D5" s="392"/>
      <c r="E5" s="388" t="s">
        <v>142</v>
      </c>
      <c r="F5" s="392"/>
      <c r="G5" s="388" t="s">
        <v>143</v>
      </c>
      <c r="H5" s="392"/>
      <c r="I5" s="52" t="s">
        <v>144</v>
      </c>
      <c r="J5" s="393" t="s">
        <v>0</v>
      </c>
      <c r="K5" s="393" t="s">
        <v>145</v>
      </c>
      <c r="L5" s="398"/>
      <c r="M5" s="399"/>
      <c r="N5" s="399"/>
      <c r="O5" s="399"/>
      <c r="P5" s="399"/>
      <c r="Q5" s="400"/>
      <c r="R5" s="398"/>
      <c r="S5" s="399"/>
      <c r="T5" s="399"/>
      <c r="U5" s="399"/>
      <c r="V5" s="399"/>
      <c r="W5" s="400"/>
      <c r="X5" s="406"/>
      <c r="Y5" s="388" t="s">
        <v>146</v>
      </c>
      <c r="Z5" s="389"/>
      <c r="AA5" s="389"/>
      <c r="AB5" s="390"/>
      <c r="AC5" s="391" t="s">
        <v>147</v>
      </c>
      <c r="AD5" s="389"/>
      <c r="AE5" s="389"/>
      <c r="AF5" s="392"/>
    </row>
    <row r="6" spans="1:67" s="8" customFormat="1" ht="30" x14ac:dyDescent="0.25">
      <c r="A6" s="29" t="s">
        <v>148</v>
      </c>
      <c r="B6" s="29" t="s">
        <v>149</v>
      </c>
      <c r="C6" s="29" t="s">
        <v>85</v>
      </c>
      <c r="D6" s="29" t="s">
        <v>90</v>
      </c>
      <c r="E6" s="29" t="s">
        <v>150</v>
      </c>
      <c r="F6" s="29" t="s">
        <v>151</v>
      </c>
      <c r="G6" s="29" t="s">
        <v>152</v>
      </c>
      <c r="H6" s="29" t="s">
        <v>153</v>
      </c>
      <c r="I6" s="29" t="s">
        <v>154</v>
      </c>
      <c r="J6" s="394"/>
      <c r="K6" s="394"/>
      <c r="L6" s="29" t="s">
        <v>137</v>
      </c>
      <c r="M6" s="29" t="s">
        <v>155</v>
      </c>
      <c r="N6" s="29" t="s">
        <v>156</v>
      </c>
      <c r="O6" s="29" t="s">
        <v>157</v>
      </c>
      <c r="P6" s="29" t="s">
        <v>158</v>
      </c>
      <c r="Q6" s="29" t="s">
        <v>159</v>
      </c>
      <c r="R6" s="29" t="s">
        <v>138</v>
      </c>
      <c r="S6" s="29" t="s">
        <v>160</v>
      </c>
      <c r="T6" s="29" t="s">
        <v>156</v>
      </c>
      <c r="U6" s="29" t="s">
        <v>157</v>
      </c>
      <c r="V6" s="29" t="s">
        <v>158</v>
      </c>
      <c r="W6" s="29" t="s">
        <v>161</v>
      </c>
      <c r="X6" s="29" t="s">
        <v>162</v>
      </c>
      <c r="Y6" s="29" t="s">
        <v>163</v>
      </c>
      <c r="Z6" s="29" t="s">
        <v>164</v>
      </c>
      <c r="AA6" s="29" t="s">
        <v>165</v>
      </c>
      <c r="AB6" s="29" t="s">
        <v>166</v>
      </c>
      <c r="AC6" s="29" t="s">
        <v>167</v>
      </c>
      <c r="AD6" s="29" t="s">
        <v>164</v>
      </c>
      <c r="AE6" s="29" t="s">
        <v>165</v>
      </c>
      <c r="AF6" s="29" t="s">
        <v>166</v>
      </c>
    </row>
    <row r="7" spans="1:67" s="3" customFormat="1" ht="106.5" customHeight="1" x14ac:dyDescent="0.25">
      <c r="A7" s="407" t="s">
        <v>168</v>
      </c>
      <c r="B7" s="409" t="s">
        <v>169</v>
      </c>
      <c r="C7" s="414" t="s">
        <v>170</v>
      </c>
      <c r="D7" s="380" t="s">
        <v>171</v>
      </c>
      <c r="E7" s="413" t="s">
        <v>172</v>
      </c>
      <c r="F7" s="413" t="s">
        <v>130</v>
      </c>
      <c r="G7" s="413" t="s">
        <v>173</v>
      </c>
      <c r="H7" s="413" t="s">
        <v>174</v>
      </c>
      <c r="I7" s="384" t="s">
        <v>175</v>
      </c>
      <c r="J7" s="384" t="s">
        <v>176</v>
      </c>
      <c r="K7" s="411" t="s">
        <v>21</v>
      </c>
      <c r="L7" s="108" t="s">
        <v>177</v>
      </c>
      <c r="M7" s="26" t="s">
        <v>178</v>
      </c>
      <c r="N7" s="26" t="s">
        <v>179</v>
      </c>
      <c r="O7" s="26" t="s">
        <v>180</v>
      </c>
      <c r="P7" s="26" t="s">
        <v>21</v>
      </c>
      <c r="Q7" s="83">
        <v>1</v>
      </c>
      <c r="R7" s="99"/>
      <c r="S7" s="99"/>
      <c r="T7" s="99"/>
      <c r="U7" s="99"/>
      <c r="V7" s="99"/>
      <c r="W7" s="100"/>
      <c r="X7" s="412" t="s">
        <v>181</v>
      </c>
      <c r="Y7" s="48">
        <v>1</v>
      </c>
      <c r="Z7" s="48">
        <f>+$Q$7</f>
        <v>1</v>
      </c>
      <c r="AA7" s="81">
        <f>+Y7/Z7</f>
        <v>1</v>
      </c>
      <c r="AB7" s="59" t="s">
        <v>182</v>
      </c>
      <c r="AC7" s="102"/>
      <c r="AD7" s="42"/>
      <c r="AE7" s="42"/>
      <c r="AF7" s="103"/>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row>
    <row r="8" spans="1:67" s="4" customFormat="1" ht="68.25" customHeight="1" x14ac:dyDescent="0.25">
      <c r="A8" s="408"/>
      <c r="B8" s="410"/>
      <c r="C8" s="415"/>
      <c r="D8" s="416"/>
      <c r="E8" s="413"/>
      <c r="F8" s="413"/>
      <c r="G8" s="413"/>
      <c r="H8" s="413"/>
      <c r="I8" s="384"/>
      <c r="J8" s="384"/>
      <c r="K8" s="411"/>
      <c r="L8" s="26" t="s">
        <v>183</v>
      </c>
      <c r="M8" s="26" t="s">
        <v>184</v>
      </c>
      <c r="N8" s="26" t="s">
        <v>185</v>
      </c>
      <c r="O8" s="26" t="s">
        <v>186</v>
      </c>
      <c r="P8" s="26" t="s">
        <v>21</v>
      </c>
      <c r="Q8" s="51">
        <v>1</v>
      </c>
      <c r="R8" s="99"/>
      <c r="S8" s="99"/>
      <c r="T8" s="99"/>
      <c r="U8" s="99"/>
      <c r="V8" s="99"/>
      <c r="W8" s="100"/>
      <c r="X8" s="412"/>
      <c r="Y8" s="163">
        <v>0.99680000000000002</v>
      </c>
      <c r="Z8" s="38">
        <f>+$Q$8</f>
        <v>1</v>
      </c>
      <c r="AA8" s="81">
        <f>Y8</f>
        <v>0.99680000000000002</v>
      </c>
      <c r="AB8" s="38" t="s">
        <v>187</v>
      </c>
      <c r="AC8" s="102"/>
      <c r="AD8" s="42"/>
      <c r="AE8" s="42"/>
      <c r="AF8" s="103"/>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row>
    <row r="9" spans="1:67" s="2" customFormat="1" ht="93" customHeight="1" x14ac:dyDescent="0.25">
      <c r="A9" s="408"/>
      <c r="B9" s="410"/>
      <c r="C9" s="415"/>
      <c r="D9" s="416"/>
      <c r="E9" s="28" t="s">
        <v>119</v>
      </c>
      <c r="F9" s="28" t="s">
        <v>107</v>
      </c>
      <c r="G9" s="28" t="s">
        <v>188</v>
      </c>
      <c r="H9" s="30" t="s">
        <v>188</v>
      </c>
      <c r="I9" s="384"/>
      <c r="J9" s="384"/>
      <c r="K9" s="411"/>
      <c r="L9" s="30" t="s">
        <v>189</v>
      </c>
      <c r="M9" s="30" t="s">
        <v>190</v>
      </c>
      <c r="N9" s="30" t="s">
        <v>185</v>
      </c>
      <c r="O9" s="30" t="s">
        <v>180</v>
      </c>
      <c r="P9" s="30" t="s">
        <v>21</v>
      </c>
      <c r="Q9" s="30">
        <v>4</v>
      </c>
      <c r="R9" s="45"/>
      <c r="S9" s="45"/>
      <c r="T9" s="45"/>
      <c r="U9" s="45"/>
      <c r="V9" s="45"/>
      <c r="W9" s="98"/>
      <c r="X9" s="412"/>
      <c r="Y9" s="150">
        <v>4</v>
      </c>
      <c r="Z9" s="150">
        <f>+$Q$9</f>
        <v>4</v>
      </c>
      <c r="AA9" s="86">
        <f>+Y9/Z9</f>
        <v>1</v>
      </c>
      <c r="AB9" s="44" t="s">
        <v>191</v>
      </c>
      <c r="AC9" s="102"/>
      <c r="AD9" s="42"/>
      <c r="AE9" s="42"/>
      <c r="AF9" s="103"/>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row>
    <row r="10" spans="1:67" s="2" customFormat="1" ht="72" customHeight="1" x14ac:dyDescent="0.25">
      <c r="A10" s="408"/>
      <c r="B10" s="410"/>
      <c r="C10" s="415"/>
      <c r="D10" s="416"/>
      <c r="E10" s="380" t="s">
        <v>119</v>
      </c>
      <c r="F10" s="380" t="s">
        <v>123</v>
      </c>
      <c r="G10" s="380" t="s">
        <v>188</v>
      </c>
      <c r="H10" s="382" t="s">
        <v>188</v>
      </c>
      <c r="I10" s="384"/>
      <c r="J10" s="384"/>
      <c r="K10" s="411"/>
      <c r="L10" s="382" t="s">
        <v>192</v>
      </c>
      <c r="M10" s="382" t="s">
        <v>193</v>
      </c>
      <c r="N10" s="382" t="s">
        <v>185</v>
      </c>
      <c r="O10" s="382" t="s">
        <v>180</v>
      </c>
      <c r="P10" s="30"/>
      <c r="Q10" s="382">
        <v>3</v>
      </c>
      <c r="R10" s="108" t="s">
        <v>194</v>
      </c>
      <c r="S10" s="26" t="s">
        <v>195</v>
      </c>
      <c r="T10" s="26" t="s">
        <v>185</v>
      </c>
      <c r="U10" s="26" t="s">
        <v>186</v>
      </c>
      <c r="V10" s="26"/>
      <c r="W10" s="38">
        <v>1</v>
      </c>
      <c r="X10" s="412"/>
      <c r="Y10" s="374">
        <v>3</v>
      </c>
      <c r="Z10" s="374">
        <f>+$Q$10</f>
        <v>3</v>
      </c>
      <c r="AA10" s="376">
        <f>+Y10/Z10</f>
        <v>1</v>
      </c>
      <c r="AB10" s="378" t="s">
        <v>196</v>
      </c>
      <c r="AC10" s="49">
        <v>0.76</v>
      </c>
      <c r="AD10" s="38">
        <f>+$W$10</f>
        <v>1</v>
      </c>
      <c r="AE10" s="47">
        <f>AC10</f>
        <v>0.76</v>
      </c>
      <c r="AF10" s="328" t="s">
        <v>197</v>
      </c>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row>
    <row r="11" spans="1:67" s="2" customFormat="1" ht="84" customHeight="1" x14ac:dyDescent="0.25">
      <c r="A11" s="408"/>
      <c r="B11" s="410"/>
      <c r="C11" s="415"/>
      <c r="D11" s="416"/>
      <c r="E11" s="381"/>
      <c r="F11" s="381"/>
      <c r="G11" s="381"/>
      <c r="H11" s="383"/>
      <c r="I11" s="384"/>
      <c r="J11" s="384"/>
      <c r="K11" s="411"/>
      <c r="L11" s="383"/>
      <c r="M11" s="383"/>
      <c r="N11" s="383"/>
      <c r="O11" s="383"/>
      <c r="P11" s="30"/>
      <c r="Q11" s="383"/>
      <c r="R11" s="108" t="s">
        <v>198</v>
      </c>
      <c r="S11" s="26" t="s">
        <v>199</v>
      </c>
      <c r="T11" s="26" t="s">
        <v>185</v>
      </c>
      <c r="U11" s="26" t="s">
        <v>186</v>
      </c>
      <c r="V11" s="26"/>
      <c r="W11" s="38">
        <v>1</v>
      </c>
      <c r="X11" s="412"/>
      <c r="Y11" s="375"/>
      <c r="Z11" s="375"/>
      <c r="AA11" s="377"/>
      <c r="AB11" s="379"/>
      <c r="AC11" s="49">
        <v>0.99429999999999996</v>
      </c>
      <c r="AD11" s="38">
        <f>+$W$11</f>
        <v>1</v>
      </c>
      <c r="AE11" s="47">
        <f>AC11</f>
        <v>0.99429999999999996</v>
      </c>
      <c r="AF11" s="38" t="s">
        <v>200</v>
      </c>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row>
    <row r="12" spans="1:67" s="2" customFormat="1" ht="75.75" customHeight="1" x14ac:dyDescent="0.25">
      <c r="A12" s="408"/>
      <c r="B12" s="410"/>
      <c r="C12" s="415"/>
      <c r="D12" s="416"/>
      <c r="E12" s="26" t="s">
        <v>172</v>
      </c>
      <c r="F12" s="26" t="s">
        <v>130</v>
      </c>
      <c r="G12" s="26" t="s">
        <v>173</v>
      </c>
      <c r="H12" s="26" t="s">
        <v>174</v>
      </c>
      <c r="I12" s="384"/>
      <c r="J12" s="384"/>
      <c r="K12" s="411"/>
      <c r="L12" s="30" t="s">
        <v>201</v>
      </c>
      <c r="M12" s="30" t="s">
        <v>202</v>
      </c>
      <c r="N12" s="30" t="s">
        <v>179</v>
      </c>
      <c r="O12" s="30" t="s">
        <v>180</v>
      </c>
      <c r="P12" s="30">
        <v>12</v>
      </c>
      <c r="Q12" s="84">
        <v>20</v>
      </c>
      <c r="R12" s="63"/>
      <c r="S12" s="63"/>
      <c r="T12" s="63"/>
      <c r="U12" s="63"/>
      <c r="V12" s="63"/>
      <c r="W12" s="63"/>
      <c r="X12" s="412"/>
      <c r="Y12" s="23">
        <v>20</v>
      </c>
      <c r="Z12" s="23">
        <f>+$Q$12</f>
        <v>20</v>
      </c>
      <c r="AA12" s="86">
        <f>Y12/Z12</f>
        <v>1</v>
      </c>
      <c r="AB12" s="44" t="s">
        <v>203</v>
      </c>
      <c r="AC12" s="35"/>
      <c r="AD12" s="35"/>
      <c r="AE12" s="35"/>
      <c r="AF12" s="42"/>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row>
    <row r="13" spans="1:67" s="2" customFormat="1" ht="45.75" thickBot="1" x14ac:dyDescent="0.3">
      <c r="Z13" s="62" t="s">
        <v>204</v>
      </c>
      <c r="AA13" s="97">
        <f>AVERAGE(AA7:AA12)</f>
        <v>0.99936000000000003</v>
      </c>
      <c r="AD13" s="62" t="s">
        <v>205</v>
      </c>
      <c r="AE13" s="97">
        <f>AVERAGE(AE10:AE11)</f>
        <v>0.87714999999999999</v>
      </c>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row>
    <row r="14" spans="1:67" s="2" customFormat="1" x14ac:dyDescent="0.25">
      <c r="AE14" s="216"/>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row>
    <row r="15" spans="1:67" s="2" customFormat="1" x14ac:dyDescent="0.2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row>
    <row r="16" spans="1:67" s="2" customFormat="1" x14ac:dyDescent="0.2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row>
    <row r="17" spans="33:67" s="2" customFormat="1" x14ac:dyDescent="0.2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row>
    <row r="18" spans="33:67" s="2" customFormat="1" x14ac:dyDescent="0.2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row>
    <row r="19" spans="33:67" s="2" customFormat="1" x14ac:dyDescent="0.2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row>
    <row r="20" spans="33:67" s="2" customFormat="1" x14ac:dyDescent="0.2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row>
    <row r="21" spans="33:67" s="2" customFormat="1" x14ac:dyDescent="0.2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row>
    <row r="22" spans="33:67" s="2" customFormat="1" x14ac:dyDescent="0.2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row>
    <row r="23" spans="33:67" s="2" customFormat="1" x14ac:dyDescent="0.2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row>
    <row r="24" spans="33:67" s="2" customFormat="1" x14ac:dyDescent="0.2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row>
    <row r="25" spans="33:67" s="2" customFormat="1" x14ac:dyDescent="0.2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row>
    <row r="26" spans="33:67" s="2" customFormat="1" x14ac:dyDescent="0.2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row>
    <row r="27" spans="33:67" s="2" customFormat="1" x14ac:dyDescent="0.2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row>
    <row r="28" spans="33:67" s="2" customFormat="1" x14ac:dyDescent="0.2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row>
    <row r="29" spans="33:67" s="2" customFormat="1" x14ac:dyDescent="0.2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row>
    <row r="30" spans="33:67" s="2" customFormat="1" x14ac:dyDescent="0.2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row>
    <row r="31" spans="33:67" s="2" customFormat="1" x14ac:dyDescent="0.2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row>
    <row r="32" spans="33:67" s="2" customFormat="1" x14ac:dyDescent="0.2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row>
    <row r="33" spans="12:67" s="2" customFormat="1" x14ac:dyDescent="0.2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row>
    <row r="34" spans="12:67" s="2" customFormat="1" x14ac:dyDescent="0.2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row>
    <row r="35" spans="12:67" s="2" customFormat="1" x14ac:dyDescent="0.2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row>
    <row r="36" spans="12:67" s="2" customFormat="1" x14ac:dyDescent="0.2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row>
    <row r="37" spans="12:67" s="2" customFormat="1" x14ac:dyDescent="0.2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row>
    <row r="38" spans="12:67" s="2" customFormat="1" x14ac:dyDescent="0.2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row>
    <row r="39" spans="12:67" s="2" customFormat="1" x14ac:dyDescent="0.2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row>
    <row r="40" spans="12:67" s="2" customFormat="1" x14ac:dyDescent="0.2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row>
    <row r="41" spans="12:67" s="2" customFormat="1" x14ac:dyDescent="0.2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row>
    <row r="42" spans="12:67" s="2" customFormat="1" x14ac:dyDescent="0.25">
      <c r="L42" s="5"/>
      <c r="M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row>
    <row r="43" spans="12:67" s="2" customFormat="1" x14ac:dyDescent="0.25">
      <c r="L43" s="5"/>
      <c r="M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row>
  </sheetData>
  <mergeCells count="39">
    <mergeCell ref="A7:A12"/>
    <mergeCell ref="B7:B12"/>
    <mergeCell ref="J7:J12"/>
    <mergeCell ref="K7:K12"/>
    <mergeCell ref="X7:X12"/>
    <mergeCell ref="E7:E8"/>
    <mergeCell ref="F7:F8"/>
    <mergeCell ref="G7:G8"/>
    <mergeCell ref="H7:H8"/>
    <mergeCell ref="C7:C12"/>
    <mergeCell ref="D7:D12"/>
    <mergeCell ref="E1:X3"/>
    <mergeCell ref="A4:K4"/>
    <mergeCell ref="L4:Q5"/>
    <mergeCell ref="A5:B5"/>
    <mergeCell ref="J5:J6"/>
    <mergeCell ref="X4:X5"/>
    <mergeCell ref="C5:D5"/>
    <mergeCell ref="Y4:AF4"/>
    <mergeCell ref="Y5:AB5"/>
    <mergeCell ref="AC5:AF5"/>
    <mergeCell ref="E5:F5"/>
    <mergeCell ref="K5:K6"/>
    <mergeCell ref="G5:H5"/>
    <mergeCell ref="R4:W5"/>
    <mergeCell ref="Y10:Y11"/>
    <mergeCell ref="Z10:Z11"/>
    <mergeCell ref="AA10:AA11"/>
    <mergeCell ref="AB10:AB11"/>
    <mergeCell ref="E10:E11"/>
    <mergeCell ref="F10:F11"/>
    <mergeCell ref="G10:G11"/>
    <mergeCell ref="H10:H11"/>
    <mergeCell ref="L10:L11"/>
    <mergeCell ref="M10:M11"/>
    <mergeCell ref="N10:N11"/>
    <mergeCell ref="O10:O11"/>
    <mergeCell ref="Q10:Q11"/>
    <mergeCell ref="I7:I12"/>
  </mergeCells>
  <pageMargins left="0.7" right="0.7" top="0.75" bottom="0.75" header="0.3" footer="0.3"/>
  <pageSetup paperSize="9" orientation="portrait" horizontalDpi="1200" verticalDpi="1200"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AG399"/>
  <sheetViews>
    <sheetView zoomScale="115" zoomScaleNormal="115" zoomScalePageLayoutView="120" workbookViewId="0"/>
  </sheetViews>
  <sheetFormatPr baseColWidth="10" defaultColWidth="11.42578125" defaultRowHeight="15" x14ac:dyDescent="0.25"/>
  <cols>
    <col min="1" max="1" width="21.140625" style="14" customWidth="1"/>
    <col min="2" max="2" width="17.85546875" style="14" customWidth="1"/>
    <col min="3" max="3" width="20" style="5" customWidth="1"/>
    <col min="4" max="4" width="26.7109375" style="5" customWidth="1"/>
    <col min="5" max="6" width="26.42578125" style="14" customWidth="1"/>
    <col min="7" max="7" width="18.140625" style="14" customWidth="1"/>
    <col min="8" max="8" width="20.42578125" style="14" customWidth="1"/>
    <col min="9" max="9" width="16.42578125" style="14" customWidth="1"/>
    <col min="10" max="10" width="15.85546875" style="14" customWidth="1"/>
    <col min="11" max="11" width="16.42578125" style="14" customWidth="1"/>
    <col min="12" max="12" width="23.5703125" style="14" customWidth="1"/>
    <col min="13" max="14" width="23" style="14" customWidth="1"/>
    <col min="15" max="15" width="11.42578125" style="14"/>
    <col min="16" max="16" width="13.42578125" style="14" hidden="1" customWidth="1"/>
    <col min="17" max="17" width="11.42578125" style="14"/>
    <col min="18" max="18" width="22.7109375" style="14" hidden="1" customWidth="1"/>
    <col min="19" max="19" width="21.85546875" style="14" hidden="1" customWidth="1"/>
    <col min="20" max="20" width="15.42578125" style="14" hidden="1" customWidth="1"/>
    <col min="21" max="21" width="12.28515625" style="14" hidden="1" customWidth="1"/>
    <col min="22" max="22" width="0" style="14" hidden="1" customWidth="1"/>
    <col min="23" max="23" width="11.42578125" style="14" hidden="1" customWidth="1"/>
    <col min="24" max="24" width="16.7109375" style="14" customWidth="1"/>
    <col min="25" max="25" width="9.7109375" style="14" customWidth="1"/>
    <col min="26" max="26" width="17.140625" style="14" customWidth="1"/>
    <col min="27" max="27" width="16" style="14" customWidth="1"/>
    <col min="28" max="28" width="78.5703125" style="14" customWidth="1"/>
    <col min="29" max="30" width="6.85546875" style="14" customWidth="1"/>
    <col min="31" max="31" width="11.42578125" style="14" customWidth="1"/>
    <col min="32" max="32" width="10.28515625" style="14" customWidth="1"/>
    <col min="33" max="33" width="11.42578125" style="19"/>
    <col min="34" max="16384" width="11.42578125" style="14"/>
  </cols>
  <sheetData>
    <row r="1" spans="1:33" s="1" customFormat="1" ht="24.95" customHeight="1" x14ac:dyDescent="0.25">
      <c r="E1" s="401" t="s">
        <v>131</v>
      </c>
      <c r="F1" s="401"/>
      <c r="G1" s="401"/>
      <c r="H1" s="401"/>
      <c r="I1" s="401"/>
      <c r="J1" s="401"/>
      <c r="K1" s="401"/>
      <c r="L1" s="401"/>
      <c r="M1" s="401"/>
      <c r="N1" s="401"/>
      <c r="O1" s="401"/>
      <c r="P1" s="401"/>
      <c r="Q1" s="401"/>
      <c r="R1" s="401"/>
      <c r="S1" s="401"/>
      <c r="T1" s="401"/>
      <c r="U1" s="401"/>
      <c r="V1" s="401"/>
      <c r="W1" s="401"/>
      <c r="X1" s="401"/>
      <c r="AC1" s="420"/>
      <c r="AD1" s="421"/>
      <c r="AE1" s="53" t="s">
        <v>132</v>
      </c>
      <c r="AF1" s="56">
        <v>44512</v>
      </c>
    </row>
    <row r="2" spans="1:33" s="1" customFormat="1" ht="24.95" customHeight="1" x14ac:dyDescent="0.25">
      <c r="E2" s="401"/>
      <c r="F2" s="401"/>
      <c r="G2" s="401"/>
      <c r="H2" s="401"/>
      <c r="I2" s="401"/>
      <c r="J2" s="401"/>
      <c r="K2" s="401"/>
      <c r="L2" s="401"/>
      <c r="M2" s="401"/>
      <c r="N2" s="401"/>
      <c r="O2" s="401"/>
      <c r="P2" s="401"/>
      <c r="Q2" s="401"/>
      <c r="R2" s="401"/>
      <c r="S2" s="401"/>
      <c r="T2" s="401"/>
      <c r="U2" s="401"/>
      <c r="V2" s="401"/>
      <c r="W2" s="401"/>
      <c r="X2" s="401"/>
      <c r="AC2" s="420"/>
      <c r="AD2" s="421"/>
      <c r="AE2" s="54" t="s">
        <v>133</v>
      </c>
      <c r="AF2" s="55">
        <v>3</v>
      </c>
    </row>
    <row r="3" spans="1:33" s="1" customFormat="1" ht="24.95" customHeight="1" x14ac:dyDescent="0.25">
      <c r="E3" s="401"/>
      <c r="F3" s="401"/>
      <c r="G3" s="401"/>
      <c r="H3" s="401"/>
      <c r="I3" s="401"/>
      <c r="J3" s="401"/>
      <c r="K3" s="401"/>
      <c r="L3" s="401"/>
      <c r="M3" s="401"/>
      <c r="N3" s="401"/>
      <c r="O3" s="401"/>
      <c r="P3" s="401"/>
      <c r="Q3" s="401"/>
      <c r="R3" s="401"/>
      <c r="S3" s="401"/>
      <c r="T3" s="401"/>
      <c r="U3" s="401"/>
      <c r="V3" s="401"/>
      <c r="W3" s="401"/>
      <c r="X3" s="401"/>
      <c r="AC3" s="420"/>
      <c r="AD3" s="421"/>
      <c r="AE3" s="54" t="s">
        <v>134</v>
      </c>
      <c r="AF3" s="55" t="s">
        <v>135</v>
      </c>
    </row>
    <row r="4" spans="1:33" s="8" customFormat="1" x14ac:dyDescent="0.25">
      <c r="A4" s="402" t="s">
        <v>136</v>
      </c>
      <c r="B4" s="403"/>
      <c r="C4" s="403"/>
      <c r="D4" s="403"/>
      <c r="E4" s="403"/>
      <c r="F4" s="403"/>
      <c r="G4" s="403"/>
      <c r="H4" s="403"/>
      <c r="I4" s="403"/>
      <c r="J4" s="403"/>
      <c r="K4" s="404"/>
      <c r="L4" s="395" t="s">
        <v>137</v>
      </c>
      <c r="M4" s="396"/>
      <c r="N4" s="396"/>
      <c r="O4" s="396"/>
      <c r="P4" s="396"/>
      <c r="Q4" s="397"/>
      <c r="R4" s="395" t="s">
        <v>138</v>
      </c>
      <c r="S4" s="396"/>
      <c r="T4" s="396"/>
      <c r="U4" s="396"/>
      <c r="V4" s="396"/>
      <c r="W4" s="397"/>
      <c r="X4" s="405" t="s">
        <v>139</v>
      </c>
      <c r="Y4" s="385" t="s">
        <v>140</v>
      </c>
      <c r="Z4" s="386"/>
      <c r="AA4" s="386"/>
      <c r="AB4" s="386"/>
      <c r="AC4" s="386"/>
      <c r="AD4" s="386"/>
      <c r="AE4" s="386"/>
      <c r="AF4" s="387"/>
      <c r="AG4" s="17"/>
    </row>
    <row r="5" spans="1:33" s="8" customFormat="1" ht="24" x14ac:dyDescent="0.25">
      <c r="A5" s="417" t="s">
        <v>141</v>
      </c>
      <c r="B5" s="418"/>
      <c r="C5" s="388" t="s">
        <v>15</v>
      </c>
      <c r="D5" s="392"/>
      <c r="E5" s="417" t="s">
        <v>142</v>
      </c>
      <c r="F5" s="419"/>
      <c r="G5" s="417" t="s">
        <v>143</v>
      </c>
      <c r="H5" s="419"/>
      <c r="I5" s="58" t="s">
        <v>206</v>
      </c>
      <c r="J5" s="393" t="s">
        <v>0</v>
      </c>
      <c r="K5" s="393" t="s">
        <v>145</v>
      </c>
      <c r="L5" s="398"/>
      <c r="M5" s="399"/>
      <c r="N5" s="399"/>
      <c r="O5" s="399"/>
      <c r="P5" s="399"/>
      <c r="Q5" s="400"/>
      <c r="R5" s="398"/>
      <c r="S5" s="399"/>
      <c r="T5" s="399"/>
      <c r="U5" s="399"/>
      <c r="V5" s="399"/>
      <c r="W5" s="400"/>
      <c r="X5" s="406"/>
      <c r="Y5" s="388" t="s">
        <v>146</v>
      </c>
      <c r="Z5" s="389"/>
      <c r="AA5" s="389"/>
      <c r="AB5" s="390"/>
      <c r="AC5" s="391" t="s">
        <v>147</v>
      </c>
      <c r="AD5" s="389"/>
      <c r="AE5" s="389"/>
      <c r="AF5" s="392"/>
      <c r="AG5" s="17"/>
    </row>
    <row r="6" spans="1:33" s="8" customFormat="1" ht="30" x14ac:dyDescent="0.25">
      <c r="A6" s="29" t="s">
        <v>148</v>
      </c>
      <c r="B6" s="29" t="s">
        <v>149</v>
      </c>
      <c r="C6" s="29" t="s">
        <v>85</v>
      </c>
      <c r="D6" s="29" t="s">
        <v>90</v>
      </c>
      <c r="E6" s="29" t="s">
        <v>150</v>
      </c>
      <c r="F6" s="29" t="s">
        <v>151</v>
      </c>
      <c r="G6" s="29" t="s">
        <v>152</v>
      </c>
      <c r="H6" s="29" t="s">
        <v>153</v>
      </c>
      <c r="I6" s="29" t="s">
        <v>154</v>
      </c>
      <c r="J6" s="394"/>
      <c r="K6" s="394"/>
      <c r="L6" s="29" t="s">
        <v>137</v>
      </c>
      <c r="M6" s="29" t="s">
        <v>155</v>
      </c>
      <c r="N6" s="29" t="s">
        <v>156</v>
      </c>
      <c r="O6" s="29" t="s">
        <v>157</v>
      </c>
      <c r="P6" s="29" t="s">
        <v>158</v>
      </c>
      <c r="Q6" s="29" t="s">
        <v>159</v>
      </c>
      <c r="R6" s="29" t="s">
        <v>138</v>
      </c>
      <c r="S6" s="29" t="s">
        <v>160</v>
      </c>
      <c r="T6" s="29" t="s">
        <v>156</v>
      </c>
      <c r="U6" s="29" t="s">
        <v>157</v>
      </c>
      <c r="V6" s="29" t="s">
        <v>158</v>
      </c>
      <c r="W6" s="29" t="s">
        <v>161</v>
      </c>
      <c r="X6" s="29" t="s">
        <v>162</v>
      </c>
      <c r="Y6" s="29" t="s">
        <v>163</v>
      </c>
      <c r="Z6" s="29" t="s">
        <v>164</v>
      </c>
      <c r="AA6" s="29" t="s">
        <v>165</v>
      </c>
      <c r="AB6" s="29" t="s">
        <v>166</v>
      </c>
      <c r="AC6" s="29" t="s">
        <v>167</v>
      </c>
      <c r="AD6" s="29" t="s">
        <v>164</v>
      </c>
      <c r="AE6" s="29" t="s">
        <v>165</v>
      </c>
      <c r="AF6" s="29" t="s">
        <v>166</v>
      </c>
      <c r="AG6" s="17"/>
    </row>
    <row r="7" spans="1:33" s="16" customFormat="1" ht="125.1" customHeight="1" x14ac:dyDescent="0.25">
      <c r="A7" s="407" t="s">
        <v>168</v>
      </c>
      <c r="B7" s="422" t="s">
        <v>169</v>
      </c>
      <c r="C7" s="414" t="s">
        <v>170</v>
      </c>
      <c r="D7" s="380" t="s">
        <v>207</v>
      </c>
      <c r="E7" s="413" t="s">
        <v>119</v>
      </c>
      <c r="F7" s="413" t="s">
        <v>124</v>
      </c>
      <c r="G7" s="215" t="s">
        <v>208</v>
      </c>
      <c r="H7" s="26" t="s">
        <v>209</v>
      </c>
      <c r="I7" s="407" t="s">
        <v>175</v>
      </c>
      <c r="J7" s="422" t="s">
        <v>210</v>
      </c>
      <c r="K7" s="28" t="s">
        <v>211</v>
      </c>
      <c r="L7" s="28" t="s">
        <v>212</v>
      </c>
      <c r="M7" s="28" t="s">
        <v>213</v>
      </c>
      <c r="N7" s="28" t="s">
        <v>179</v>
      </c>
      <c r="O7" s="28" t="s">
        <v>186</v>
      </c>
      <c r="P7" s="151"/>
      <c r="Q7" s="82">
        <v>1</v>
      </c>
      <c r="R7" s="60"/>
      <c r="S7" s="45"/>
      <c r="T7" s="45"/>
      <c r="U7" s="45"/>
      <c r="V7" s="45"/>
      <c r="W7" s="45"/>
      <c r="X7" s="424" t="s">
        <v>214</v>
      </c>
      <c r="Y7" s="38">
        <v>1</v>
      </c>
      <c r="Z7" s="38">
        <v>1</v>
      </c>
      <c r="AA7" s="47">
        <f>+Y7/Z7</f>
        <v>1</v>
      </c>
      <c r="AB7" s="61" t="s">
        <v>215</v>
      </c>
      <c r="AC7" s="45"/>
      <c r="AD7" s="45"/>
      <c r="AE7" s="42"/>
      <c r="AF7" s="40"/>
      <c r="AG7" s="18"/>
    </row>
    <row r="8" spans="1:33" s="16" customFormat="1" ht="144" x14ac:dyDescent="0.25">
      <c r="A8" s="408"/>
      <c r="B8" s="423"/>
      <c r="C8" s="415"/>
      <c r="D8" s="416"/>
      <c r="E8" s="413"/>
      <c r="F8" s="413"/>
      <c r="G8" s="415" t="s">
        <v>208</v>
      </c>
      <c r="H8" s="414" t="s">
        <v>216</v>
      </c>
      <c r="I8" s="408"/>
      <c r="J8" s="423"/>
      <c r="K8" s="26" t="s">
        <v>217</v>
      </c>
      <c r="L8" s="61" t="s">
        <v>218</v>
      </c>
      <c r="M8" s="26" t="s">
        <v>219</v>
      </c>
      <c r="N8" s="26" t="s">
        <v>179</v>
      </c>
      <c r="O8" s="26" t="s">
        <v>186</v>
      </c>
      <c r="P8" s="26"/>
      <c r="Q8" s="152">
        <v>1</v>
      </c>
      <c r="R8" s="60"/>
      <c r="S8" s="40"/>
      <c r="T8" s="42"/>
      <c r="U8" s="45"/>
      <c r="V8" s="40"/>
      <c r="W8" s="45"/>
      <c r="X8" s="425"/>
      <c r="Y8" s="44">
        <v>1</v>
      </c>
      <c r="Z8" s="44">
        <v>1</v>
      </c>
      <c r="AA8" s="44">
        <f>Y8/Z8</f>
        <v>1</v>
      </c>
      <c r="AB8" s="329" t="s">
        <v>220</v>
      </c>
      <c r="AC8" s="45"/>
      <c r="AD8" s="45"/>
      <c r="AE8" s="42"/>
      <c r="AF8" s="40"/>
      <c r="AG8" s="18"/>
    </row>
    <row r="9" spans="1:33" s="16" customFormat="1" ht="84.75" thickBot="1" x14ac:dyDescent="0.3">
      <c r="A9" s="408"/>
      <c r="B9" s="423"/>
      <c r="C9" s="415"/>
      <c r="D9" s="416"/>
      <c r="E9" s="413"/>
      <c r="F9" s="413"/>
      <c r="G9" s="415"/>
      <c r="H9" s="426"/>
      <c r="I9" s="408"/>
      <c r="J9" s="423"/>
      <c r="K9" s="28" t="s">
        <v>211</v>
      </c>
      <c r="L9" s="28" t="s">
        <v>221</v>
      </c>
      <c r="M9" s="28" t="s">
        <v>222</v>
      </c>
      <c r="N9" s="28" t="s">
        <v>179</v>
      </c>
      <c r="O9" s="28" t="s">
        <v>180</v>
      </c>
      <c r="P9" s="151"/>
      <c r="Q9" s="82">
        <v>1</v>
      </c>
      <c r="R9" s="60"/>
      <c r="S9" s="45"/>
      <c r="T9" s="45"/>
      <c r="U9" s="45"/>
      <c r="V9" s="45"/>
      <c r="W9" s="45"/>
      <c r="X9" s="425"/>
      <c r="Y9" s="81">
        <v>1</v>
      </c>
      <c r="Z9" s="38">
        <v>1</v>
      </c>
      <c r="AA9" s="47">
        <f>Y9</f>
        <v>1</v>
      </c>
      <c r="AB9" s="61" t="s">
        <v>223</v>
      </c>
      <c r="AC9" s="101"/>
      <c r="AD9" s="98"/>
      <c r="AE9" s="42"/>
      <c r="AF9" s="40"/>
      <c r="AG9" s="18"/>
    </row>
    <row r="10" spans="1:33" s="19" customFormat="1" ht="57" thickBot="1" x14ac:dyDescent="0.35">
      <c r="M10" s="142"/>
      <c r="Z10" s="109" t="s">
        <v>204</v>
      </c>
      <c r="AA10" s="110">
        <f>AVERAGE(AA7:AA9)</f>
        <v>1</v>
      </c>
    </row>
    <row r="11" spans="1:33" s="19" customFormat="1" ht="128.25" customHeight="1" x14ac:dyDescent="0.25">
      <c r="M11" s="142"/>
    </row>
    <row r="12" spans="1:33" s="19" customFormat="1" x14ac:dyDescent="0.25">
      <c r="L12" s="137"/>
      <c r="M12" s="142"/>
    </row>
    <row r="13" spans="1:33" s="19" customFormat="1" x14ac:dyDescent="0.25">
      <c r="C13" s="2"/>
      <c r="D13" s="2"/>
    </row>
    <row r="14" spans="1:33" s="19" customFormat="1" x14ac:dyDescent="0.25">
      <c r="C14" s="2"/>
      <c r="D14" s="2"/>
    </row>
    <row r="15" spans="1:33" s="19" customFormat="1" x14ac:dyDescent="0.25">
      <c r="C15" s="2"/>
      <c r="D15" s="2"/>
    </row>
    <row r="16" spans="1:33" s="19" customFormat="1" x14ac:dyDescent="0.25">
      <c r="C16" s="2"/>
      <c r="D16" s="2"/>
    </row>
    <row r="17" spans="3:4" s="19" customFormat="1" x14ac:dyDescent="0.25">
      <c r="C17" s="2"/>
      <c r="D17" s="2"/>
    </row>
    <row r="18" spans="3:4" s="19" customFormat="1" x14ac:dyDescent="0.25">
      <c r="C18" s="2"/>
      <c r="D18" s="2"/>
    </row>
    <row r="19" spans="3:4" s="19" customFormat="1" x14ac:dyDescent="0.25">
      <c r="C19" s="2"/>
      <c r="D19" s="2"/>
    </row>
    <row r="20" spans="3:4" s="19" customFormat="1" x14ac:dyDescent="0.25">
      <c r="C20" s="2"/>
      <c r="D20" s="2"/>
    </row>
    <row r="21" spans="3:4" s="19" customFormat="1" x14ac:dyDescent="0.25">
      <c r="C21" s="2"/>
      <c r="D21" s="2"/>
    </row>
    <row r="22" spans="3:4" s="19" customFormat="1" x14ac:dyDescent="0.25">
      <c r="C22" s="2"/>
      <c r="D22" s="2"/>
    </row>
    <row r="23" spans="3:4" s="19" customFormat="1" x14ac:dyDescent="0.25">
      <c r="C23" s="2"/>
      <c r="D23" s="2"/>
    </row>
    <row r="24" spans="3:4" s="19" customFormat="1" x14ac:dyDescent="0.25">
      <c r="C24" s="2"/>
      <c r="D24" s="2"/>
    </row>
    <row r="25" spans="3:4" s="19" customFormat="1" x14ac:dyDescent="0.25">
      <c r="C25" s="2"/>
      <c r="D25" s="2"/>
    </row>
    <row r="26" spans="3:4" s="19" customFormat="1" x14ac:dyDescent="0.25">
      <c r="C26" s="2"/>
      <c r="D26" s="2"/>
    </row>
    <row r="27" spans="3:4" s="19" customFormat="1" x14ac:dyDescent="0.25">
      <c r="C27" s="2"/>
      <c r="D27" s="2"/>
    </row>
    <row r="28" spans="3:4" s="19" customFormat="1" x14ac:dyDescent="0.25">
      <c r="C28" s="2"/>
      <c r="D28" s="2"/>
    </row>
    <row r="29" spans="3:4" s="19" customFormat="1" x14ac:dyDescent="0.25">
      <c r="C29" s="2"/>
      <c r="D29" s="2"/>
    </row>
    <row r="30" spans="3:4" s="19" customFormat="1" x14ac:dyDescent="0.25">
      <c r="C30" s="2"/>
      <c r="D30" s="2"/>
    </row>
    <row r="31" spans="3:4" s="19" customFormat="1" x14ac:dyDescent="0.25">
      <c r="C31" s="2"/>
      <c r="D31" s="2"/>
    </row>
    <row r="32" spans="3:4" s="19" customFormat="1" x14ac:dyDescent="0.25">
      <c r="C32" s="2"/>
      <c r="D32" s="2"/>
    </row>
    <row r="33" spans="3:4" s="19" customFormat="1" x14ac:dyDescent="0.25">
      <c r="C33" s="2"/>
      <c r="D33" s="2"/>
    </row>
    <row r="34" spans="3:4" s="19" customFormat="1" x14ac:dyDescent="0.25">
      <c r="C34" s="2"/>
      <c r="D34" s="2"/>
    </row>
    <row r="35" spans="3:4" s="19" customFormat="1" x14ac:dyDescent="0.25">
      <c r="C35" s="2"/>
      <c r="D35" s="2"/>
    </row>
    <row r="36" spans="3:4" s="19" customFormat="1" x14ac:dyDescent="0.25">
      <c r="C36" s="2"/>
      <c r="D36" s="2"/>
    </row>
    <row r="37" spans="3:4" s="19" customFormat="1" x14ac:dyDescent="0.25">
      <c r="C37" s="2"/>
      <c r="D37" s="2"/>
    </row>
    <row r="38" spans="3:4" s="19" customFormat="1" x14ac:dyDescent="0.25">
      <c r="C38" s="2"/>
      <c r="D38" s="2"/>
    </row>
    <row r="39" spans="3:4" s="19" customFormat="1" x14ac:dyDescent="0.25">
      <c r="C39" s="2"/>
      <c r="D39" s="2"/>
    </row>
    <row r="40" spans="3:4" s="19" customFormat="1" x14ac:dyDescent="0.25">
      <c r="C40" s="2"/>
      <c r="D40" s="2"/>
    </row>
    <row r="41" spans="3:4" s="19" customFormat="1" x14ac:dyDescent="0.25">
      <c r="C41" s="2"/>
      <c r="D41" s="2"/>
    </row>
    <row r="42" spans="3:4" s="19" customFormat="1" x14ac:dyDescent="0.25">
      <c r="C42" s="2"/>
      <c r="D42" s="2"/>
    </row>
    <row r="43" spans="3:4" s="19" customFormat="1" x14ac:dyDescent="0.25">
      <c r="C43" s="2"/>
      <c r="D43" s="2"/>
    </row>
    <row r="44" spans="3:4" s="19" customFormat="1" x14ac:dyDescent="0.25">
      <c r="C44" s="5"/>
      <c r="D44" s="5"/>
    </row>
    <row r="45" spans="3:4" s="19" customFormat="1" x14ac:dyDescent="0.25">
      <c r="C45" s="5"/>
      <c r="D45" s="5"/>
    </row>
    <row r="46" spans="3:4" s="19" customFormat="1" x14ac:dyDescent="0.25">
      <c r="C46" s="5"/>
      <c r="D46" s="5"/>
    </row>
    <row r="47" spans="3:4" s="19" customFormat="1" x14ac:dyDescent="0.25">
      <c r="C47" s="5"/>
      <c r="D47" s="5"/>
    </row>
    <row r="48" spans="3:4" s="19" customFormat="1" x14ac:dyDescent="0.25">
      <c r="C48" s="5"/>
      <c r="D48" s="5"/>
    </row>
    <row r="49" spans="3:4" s="19" customFormat="1" x14ac:dyDescent="0.25">
      <c r="C49" s="5"/>
      <c r="D49" s="5"/>
    </row>
    <row r="50" spans="3:4" s="19" customFormat="1" x14ac:dyDescent="0.25">
      <c r="C50" s="5"/>
      <c r="D50" s="5"/>
    </row>
    <row r="51" spans="3:4" s="19" customFormat="1" x14ac:dyDescent="0.25">
      <c r="C51" s="5"/>
      <c r="D51" s="5"/>
    </row>
    <row r="52" spans="3:4" s="19" customFormat="1" x14ac:dyDescent="0.25">
      <c r="C52" s="5"/>
      <c r="D52" s="5"/>
    </row>
    <row r="53" spans="3:4" s="19" customFormat="1" x14ac:dyDescent="0.25">
      <c r="C53" s="5"/>
      <c r="D53" s="5"/>
    </row>
    <row r="54" spans="3:4" s="19" customFormat="1" x14ac:dyDescent="0.25">
      <c r="C54" s="5"/>
      <c r="D54" s="5"/>
    </row>
    <row r="55" spans="3:4" s="19" customFormat="1" x14ac:dyDescent="0.25">
      <c r="C55" s="5"/>
      <c r="D55" s="5"/>
    </row>
    <row r="56" spans="3:4" s="19" customFormat="1" x14ac:dyDescent="0.25">
      <c r="C56" s="5"/>
      <c r="D56" s="5"/>
    </row>
    <row r="57" spans="3:4" s="19" customFormat="1" x14ac:dyDescent="0.25">
      <c r="C57" s="5"/>
      <c r="D57" s="5"/>
    </row>
    <row r="58" spans="3:4" s="19" customFormat="1" x14ac:dyDescent="0.25">
      <c r="C58" s="5"/>
      <c r="D58" s="5"/>
    </row>
    <row r="59" spans="3:4" s="19" customFormat="1" x14ac:dyDescent="0.25">
      <c r="C59" s="5"/>
      <c r="D59" s="5"/>
    </row>
    <row r="60" spans="3:4" s="19" customFormat="1" x14ac:dyDescent="0.25">
      <c r="C60" s="5"/>
      <c r="D60" s="5"/>
    </row>
    <row r="61" spans="3:4" s="19" customFormat="1" x14ac:dyDescent="0.25">
      <c r="C61" s="5"/>
      <c r="D61" s="5"/>
    </row>
    <row r="62" spans="3:4" s="19" customFormat="1" x14ac:dyDescent="0.25">
      <c r="C62" s="5"/>
      <c r="D62" s="5"/>
    </row>
    <row r="63" spans="3:4" s="19" customFormat="1" x14ac:dyDescent="0.25">
      <c r="C63" s="5"/>
      <c r="D63" s="5"/>
    </row>
    <row r="64" spans="3:4" s="19" customFormat="1" x14ac:dyDescent="0.25">
      <c r="C64" s="5"/>
      <c r="D64" s="5"/>
    </row>
    <row r="65" spans="3:4" s="19" customFormat="1" x14ac:dyDescent="0.25">
      <c r="C65" s="5"/>
      <c r="D65" s="5"/>
    </row>
    <row r="66" spans="3:4" s="19" customFormat="1" x14ac:dyDescent="0.25">
      <c r="C66" s="5"/>
      <c r="D66" s="5"/>
    </row>
    <row r="67" spans="3:4" s="19" customFormat="1" x14ac:dyDescent="0.25">
      <c r="C67" s="5"/>
      <c r="D67" s="5"/>
    </row>
    <row r="68" spans="3:4" s="19" customFormat="1" x14ac:dyDescent="0.25">
      <c r="C68" s="5"/>
      <c r="D68" s="5"/>
    </row>
    <row r="69" spans="3:4" s="19" customFormat="1" x14ac:dyDescent="0.25">
      <c r="C69" s="5"/>
      <c r="D69" s="5"/>
    </row>
    <row r="70" spans="3:4" s="19" customFormat="1" x14ac:dyDescent="0.25">
      <c r="C70" s="5"/>
      <c r="D70" s="5"/>
    </row>
    <row r="71" spans="3:4" s="19" customFormat="1" x14ac:dyDescent="0.25">
      <c r="C71" s="5"/>
      <c r="D71" s="5"/>
    </row>
    <row r="72" spans="3:4" s="19" customFormat="1" x14ac:dyDescent="0.25">
      <c r="C72" s="5"/>
      <c r="D72" s="5"/>
    </row>
    <row r="73" spans="3:4" s="19" customFormat="1" x14ac:dyDescent="0.25">
      <c r="C73" s="5"/>
      <c r="D73" s="5"/>
    </row>
    <row r="74" spans="3:4" s="19" customFormat="1" x14ac:dyDescent="0.25">
      <c r="C74" s="5"/>
      <c r="D74" s="5"/>
    </row>
    <row r="75" spans="3:4" s="19" customFormat="1" x14ac:dyDescent="0.25">
      <c r="C75" s="5"/>
      <c r="D75" s="5"/>
    </row>
    <row r="76" spans="3:4" s="19" customFormat="1" x14ac:dyDescent="0.25">
      <c r="C76" s="5"/>
      <c r="D76" s="5"/>
    </row>
    <row r="77" spans="3:4" s="19" customFormat="1" x14ac:dyDescent="0.25">
      <c r="C77" s="5"/>
      <c r="D77" s="5"/>
    </row>
    <row r="78" spans="3:4" s="19" customFormat="1" x14ac:dyDescent="0.25">
      <c r="C78" s="5"/>
      <c r="D78" s="5"/>
    </row>
    <row r="79" spans="3:4" s="19" customFormat="1" x14ac:dyDescent="0.25">
      <c r="C79" s="5"/>
      <c r="D79" s="5"/>
    </row>
    <row r="80" spans="3:4" s="19" customFormat="1" x14ac:dyDescent="0.25">
      <c r="C80" s="5"/>
      <c r="D80" s="5"/>
    </row>
    <row r="81" spans="3:4" s="19" customFormat="1" x14ac:dyDescent="0.25">
      <c r="C81" s="5"/>
      <c r="D81" s="5"/>
    </row>
    <row r="82" spans="3:4" s="19" customFormat="1" x14ac:dyDescent="0.25">
      <c r="C82" s="5"/>
      <c r="D82" s="5"/>
    </row>
    <row r="83" spans="3:4" s="19" customFormat="1" x14ac:dyDescent="0.25">
      <c r="C83" s="5"/>
      <c r="D83" s="5"/>
    </row>
    <row r="84" spans="3:4" s="19" customFormat="1" x14ac:dyDescent="0.25">
      <c r="C84" s="5"/>
      <c r="D84" s="5"/>
    </row>
    <row r="85" spans="3:4" s="19" customFormat="1" x14ac:dyDescent="0.25">
      <c r="C85" s="5"/>
      <c r="D85" s="5"/>
    </row>
    <row r="86" spans="3:4" s="19" customFormat="1" x14ac:dyDescent="0.25">
      <c r="C86" s="5"/>
      <c r="D86" s="5"/>
    </row>
    <row r="87" spans="3:4" s="19" customFormat="1" x14ac:dyDescent="0.25">
      <c r="C87" s="5"/>
      <c r="D87" s="5"/>
    </row>
    <row r="88" spans="3:4" s="19" customFormat="1" x14ac:dyDescent="0.25">
      <c r="C88" s="5"/>
      <c r="D88" s="5"/>
    </row>
    <row r="89" spans="3:4" s="19" customFormat="1" x14ac:dyDescent="0.25">
      <c r="C89" s="5"/>
      <c r="D89" s="5"/>
    </row>
    <row r="90" spans="3:4" s="19" customFormat="1" x14ac:dyDescent="0.25">
      <c r="C90" s="5"/>
      <c r="D90" s="5"/>
    </row>
    <row r="91" spans="3:4" s="19" customFormat="1" x14ac:dyDescent="0.25">
      <c r="C91" s="5"/>
      <c r="D91" s="5"/>
    </row>
    <row r="92" spans="3:4" s="19" customFormat="1" x14ac:dyDescent="0.25">
      <c r="C92" s="5"/>
      <c r="D92" s="5"/>
    </row>
    <row r="93" spans="3:4" s="19" customFormat="1" x14ac:dyDescent="0.25">
      <c r="C93" s="5"/>
      <c r="D93" s="5"/>
    </row>
    <row r="94" spans="3:4" s="19" customFormat="1" x14ac:dyDescent="0.25">
      <c r="C94" s="5"/>
      <c r="D94" s="5"/>
    </row>
    <row r="95" spans="3:4" s="19" customFormat="1" x14ac:dyDescent="0.25">
      <c r="C95" s="5"/>
      <c r="D95" s="5"/>
    </row>
    <row r="96" spans="3:4" s="19" customFormat="1" x14ac:dyDescent="0.25">
      <c r="C96" s="5"/>
      <c r="D96" s="5"/>
    </row>
    <row r="97" spans="3:4" s="19" customFormat="1" x14ac:dyDescent="0.25">
      <c r="C97" s="5"/>
      <c r="D97" s="5"/>
    </row>
    <row r="98" spans="3:4" s="19" customFormat="1" x14ac:dyDescent="0.25">
      <c r="C98" s="5"/>
      <c r="D98" s="5"/>
    </row>
    <row r="99" spans="3:4" s="19" customFormat="1" x14ac:dyDescent="0.25">
      <c r="C99" s="5"/>
      <c r="D99" s="5"/>
    </row>
    <row r="100" spans="3:4" s="19" customFormat="1" x14ac:dyDescent="0.25">
      <c r="C100" s="5"/>
      <c r="D100" s="5"/>
    </row>
    <row r="101" spans="3:4" s="19" customFormat="1" x14ac:dyDescent="0.25">
      <c r="C101" s="5"/>
      <c r="D101" s="5"/>
    </row>
    <row r="102" spans="3:4" s="19" customFormat="1" x14ac:dyDescent="0.25">
      <c r="C102" s="5"/>
      <c r="D102" s="5"/>
    </row>
    <row r="103" spans="3:4" s="19" customFormat="1" x14ac:dyDescent="0.25">
      <c r="C103" s="5"/>
      <c r="D103" s="5"/>
    </row>
    <row r="104" spans="3:4" s="19" customFormat="1" x14ac:dyDescent="0.25">
      <c r="C104" s="5"/>
      <c r="D104" s="5"/>
    </row>
    <row r="105" spans="3:4" s="19" customFormat="1" x14ac:dyDescent="0.25">
      <c r="C105" s="5"/>
      <c r="D105" s="5"/>
    </row>
    <row r="106" spans="3:4" s="19" customFormat="1" x14ac:dyDescent="0.25">
      <c r="C106" s="5"/>
      <c r="D106" s="5"/>
    </row>
    <row r="107" spans="3:4" s="19" customFormat="1" x14ac:dyDescent="0.25">
      <c r="C107" s="5"/>
      <c r="D107" s="5"/>
    </row>
    <row r="108" spans="3:4" s="19" customFormat="1" x14ac:dyDescent="0.25">
      <c r="C108" s="5"/>
      <c r="D108" s="5"/>
    </row>
    <row r="109" spans="3:4" s="19" customFormat="1" x14ac:dyDescent="0.25">
      <c r="C109" s="5"/>
      <c r="D109" s="5"/>
    </row>
    <row r="110" spans="3:4" s="19" customFormat="1" x14ac:dyDescent="0.25">
      <c r="C110" s="5"/>
      <c r="D110" s="5"/>
    </row>
    <row r="111" spans="3:4" s="19" customFormat="1" x14ac:dyDescent="0.25">
      <c r="C111" s="5"/>
      <c r="D111" s="5"/>
    </row>
    <row r="112" spans="3:4" s="19" customFormat="1" x14ac:dyDescent="0.25">
      <c r="C112" s="5"/>
      <c r="D112" s="5"/>
    </row>
    <row r="113" spans="3:4" s="19" customFormat="1" x14ac:dyDescent="0.25">
      <c r="C113" s="5"/>
      <c r="D113" s="5"/>
    </row>
    <row r="114" spans="3:4" s="19" customFormat="1" x14ac:dyDescent="0.25">
      <c r="C114" s="5"/>
      <c r="D114" s="5"/>
    </row>
    <row r="115" spans="3:4" s="19" customFormat="1" x14ac:dyDescent="0.25">
      <c r="C115" s="5"/>
      <c r="D115" s="5"/>
    </row>
    <row r="116" spans="3:4" s="19" customFormat="1" x14ac:dyDescent="0.25">
      <c r="C116" s="5"/>
      <c r="D116" s="5"/>
    </row>
    <row r="117" spans="3:4" s="19" customFormat="1" x14ac:dyDescent="0.25">
      <c r="C117" s="5"/>
      <c r="D117" s="5"/>
    </row>
    <row r="118" spans="3:4" s="19" customFormat="1" x14ac:dyDescent="0.25">
      <c r="C118" s="5"/>
      <c r="D118" s="5"/>
    </row>
    <row r="119" spans="3:4" s="19" customFormat="1" x14ac:dyDescent="0.25">
      <c r="C119" s="5"/>
      <c r="D119" s="5"/>
    </row>
    <row r="120" spans="3:4" s="19" customFormat="1" x14ac:dyDescent="0.25">
      <c r="C120" s="5"/>
      <c r="D120" s="5"/>
    </row>
    <row r="121" spans="3:4" s="19" customFormat="1" x14ac:dyDescent="0.25">
      <c r="C121" s="5"/>
      <c r="D121" s="5"/>
    </row>
    <row r="122" spans="3:4" s="19" customFormat="1" x14ac:dyDescent="0.25">
      <c r="C122" s="5"/>
      <c r="D122" s="5"/>
    </row>
    <row r="123" spans="3:4" s="19" customFormat="1" x14ac:dyDescent="0.25">
      <c r="C123" s="5"/>
      <c r="D123" s="5"/>
    </row>
    <row r="124" spans="3:4" s="19" customFormat="1" x14ac:dyDescent="0.25">
      <c r="C124" s="5"/>
      <c r="D124" s="5"/>
    </row>
    <row r="125" spans="3:4" s="19" customFormat="1" x14ac:dyDescent="0.25">
      <c r="C125" s="5"/>
      <c r="D125" s="5"/>
    </row>
    <row r="126" spans="3:4" s="19" customFormat="1" x14ac:dyDescent="0.25">
      <c r="C126" s="5"/>
      <c r="D126" s="5"/>
    </row>
    <row r="127" spans="3:4" s="19" customFormat="1" x14ac:dyDescent="0.25">
      <c r="C127" s="5"/>
      <c r="D127" s="5"/>
    </row>
    <row r="128" spans="3:4" s="19" customFormat="1" x14ac:dyDescent="0.25">
      <c r="C128" s="5"/>
      <c r="D128" s="5"/>
    </row>
    <row r="129" spans="3:4" s="19" customFormat="1" x14ac:dyDescent="0.25">
      <c r="C129" s="5"/>
      <c r="D129" s="5"/>
    </row>
    <row r="130" spans="3:4" s="19" customFormat="1" x14ac:dyDescent="0.25">
      <c r="C130" s="5"/>
      <c r="D130" s="5"/>
    </row>
    <row r="131" spans="3:4" s="19" customFormat="1" x14ac:dyDescent="0.25">
      <c r="C131" s="5"/>
      <c r="D131" s="5"/>
    </row>
    <row r="132" spans="3:4" s="19" customFormat="1" x14ac:dyDescent="0.25">
      <c r="C132" s="5"/>
      <c r="D132" s="5"/>
    </row>
    <row r="133" spans="3:4" s="19" customFormat="1" x14ac:dyDescent="0.25">
      <c r="C133" s="5"/>
      <c r="D133" s="5"/>
    </row>
    <row r="134" spans="3:4" s="19" customFormat="1" x14ac:dyDescent="0.25">
      <c r="C134" s="5"/>
      <c r="D134" s="5"/>
    </row>
    <row r="135" spans="3:4" s="19" customFormat="1" x14ac:dyDescent="0.25">
      <c r="C135" s="5"/>
      <c r="D135" s="5"/>
    </row>
    <row r="136" spans="3:4" s="19" customFormat="1" x14ac:dyDescent="0.25">
      <c r="C136" s="5"/>
      <c r="D136" s="5"/>
    </row>
    <row r="137" spans="3:4" s="19" customFormat="1" x14ac:dyDescent="0.25">
      <c r="C137" s="5"/>
      <c r="D137" s="5"/>
    </row>
    <row r="138" spans="3:4" s="19" customFormat="1" x14ac:dyDescent="0.25">
      <c r="C138" s="5"/>
      <c r="D138" s="5"/>
    </row>
    <row r="139" spans="3:4" s="19" customFormat="1" x14ac:dyDescent="0.25">
      <c r="C139" s="5"/>
      <c r="D139" s="5"/>
    </row>
    <row r="140" spans="3:4" s="19" customFormat="1" x14ac:dyDescent="0.25">
      <c r="C140" s="5"/>
      <c r="D140" s="5"/>
    </row>
    <row r="141" spans="3:4" s="19" customFormat="1" x14ac:dyDescent="0.25">
      <c r="C141" s="5"/>
      <c r="D141" s="5"/>
    </row>
    <row r="142" spans="3:4" s="19" customFormat="1" x14ac:dyDescent="0.25">
      <c r="C142" s="5"/>
      <c r="D142" s="5"/>
    </row>
    <row r="143" spans="3:4" s="19" customFormat="1" x14ac:dyDescent="0.25">
      <c r="C143" s="5"/>
      <c r="D143" s="5"/>
    </row>
    <row r="144" spans="3:4" s="19" customFormat="1" x14ac:dyDescent="0.25">
      <c r="C144" s="5"/>
      <c r="D144" s="5"/>
    </row>
    <row r="145" spans="3:4" s="19" customFormat="1" x14ac:dyDescent="0.25">
      <c r="C145" s="5"/>
      <c r="D145" s="5"/>
    </row>
    <row r="146" spans="3:4" s="19" customFormat="1" x14ac:dyDescent="0.25">
      <c r="C146" s="5"/>
      <c r="D146" s="5"/>
    </row>
    <row r="147" spans="3:4" s="19" customFormat="1" x14ac:dyDescent="0.25">
      <c r="C147" s="5"/>
      <c r="D147" s="5"/>
    </row>
    <row r="148" spans="3:4" s="19" customFormat="1" x14ac:dyDescent="0.25">
      <c r="C148" s="5"/>
      <c r="D148" s="5"/>
    </row>
    <row r="149" spans="3:4" s="19" customFormat="1" x14ac:dyDescent="0.25">
      <c r="C149" s="5"/>
      <c r="D149" s="5"/>
    </row>
    <row r="150" spans="3:4" s="19" customFormat="1" x14ac:dyDescent="0.25">
      <c r="C150" s="5"/>
      <c r="D150" s="5"/>
    </row>
    <row r="151" spans="3:4" s="19" customFormat="1" x14ac:dyDescent="0.25">
      <c r="C151" s="5"/>
      <c r="D151" s="5"/>
    </row>
    <row r="152" spans="3:4" s="19" customFormat="1" x14ac:dyDescent="0.25">
      <c r="C152" s="5"/>
      <c r="D152" s="5"/>
    </row>
    <row r="153" spans="3:4" s="19" customFormat="1" x14ac:dyDescent="0.25">
      <c r="C153" s="5"/>
      <c r="D153" s="5"/>
    </row>
    <row r="154" spans="3:4" s="19" customFormat="1" x14ac:dyDescent="0.25">
      <c r="C154" s="5"/>
      <c r="D154" s="5"/>
    </row>
    <row r="155" spans="3:4" s="19" customFormat="1" x14ac:dyDescent="0.25">
      <c r="C155" s="5"/>
      <c r="D155" s="5"/>
    </row>
    <row r="156" spans="3:4" s="19" customFormat="1" x14ac:dyDescent="0.25">
      <c r="C156" s="5"/>
      <c r="D156" s="5"/>
    </row>
    <row r="157" spans="3:4" s="19" customFormat="1" x14ac:dyDescent="0.25">
      <c r="C157" s="5"/>
      <c r="D157" s="5"/>
    </row>
    <row r="158" spans="3:4" s="19" customFormat="1" x14ac:dyDescent="0.25">
      <c r="C158" s="5"/>
      <c r="D158" s="5"/>
    </row>
    <row r="159" spans="3:4" s="19" customFormat="1" x14ac:dyDescent="0.25">
      <c r="C159" s="5"/>
      <c r="D159" s="5"/>
    </row>
    <row r="160" spans="3:4" s="19" customFormat="1" x14ac:dyDescent="0.25">
      <c r="C160" s="5"/>
      <c r="D160" s="5"/>
    </row>
    <row r="161" spans="3:4" s="19" customFormat="1" x14ac:dyDescent="0.25">
      <c r="C161" s="5"/>
      <c r="D161" s="5"/>
    </row>
    <row r="162" spans="3:4" s="19" customFormat="1" x14ac:dyDescent="0.25">
      <c r="C162" s="5"/>
      <c r="D162" s="5"/>
    </row>
    <row r="163" spans="3:4" s="19" customFormat="1" x14ac:dyDescent="0.25">
      <c r="C163" s="5"/>
      <c r="D163" s="5"/>
    </row>
    <row r="164" spans="3:4" s="19" customFormat="1" x14ac:dyDescent="0.25">
      <c r="C164" s="5"/>
      <c r="D164" s="5"/>
    </row>
    <row r="165" spans="3:4" s="19" customFormat="1" x14ac:dyDescent="0.25">
      <c r="C165" s="5"/>
      <c r="D165" s="5"/>
    </row>
    <row r="166" spans="3:4" s="19" customFormat="1" x14ac:dyDescent="0.25">
      <c r="C166" s="5"/>
      <c r="D166" s="5"/>
    </row>
    <row r="167" spans="3:4" s="19" customFormat="1" x14ac:dyDescent="0.25">
      <c r="C167" s="5"/>
      <c r="D167" s="5"/>
    </row>
    <row r="168" spans="3:4" s="19" customFormat="1" x14ac:dyDescent="0.25">
      <c r="C168" s="5"/>
      <c r="D168" s="5"/>
    </row>
    <row r="169" spans="3:4" s="19" customFormat="1" x14ac:dyDescent="0.25">
      <c r="C169" s="5"/>
      <c r="D169" s="5"/>
    </row>
    <row r="170" spans="3:4" s="19" customFormat="1" x14ac:dyDescent="0.25">
      <c r="C170" s="5"/>
      <c r="D170" s="5"/>
    </row>
    <row r="171" spans="3:4" s="19" customFormat="1" x14ac:dyDescent="0.25">
      <c r="C171" s="5"/>
      <c r="D171" s="5"/>
    </row>
    <row r="172" spans="3:4" s="19" customFormat="1" x14ac:dyDescent="0.25">
      <c r="C172" s="5"/>
      <c r="D172" s="5"/>
    </row>
    <row r="173" spans="3:4" s="19" customFormat="1" x14ac:dyDescent="0.25">
      <c r="C173" s="5"/>
      <c r="D173" s="5"/>
    </row>
    <row r="174" spans="3:4" s="19" customFormat="1" x14ac:dyDescent="0.25">
      <c r="C174" s="5"/>
      <c r="D174" s="5"/>
    </row>
    <row r="175" spans="3:4" s="19" customFormat="1" x14ac:dyDescent="0.25">
      <c r="C175" s="5"/>
      <c r="D175" s="5"/>
    </row>
    <row r="176" spans="3:4" s="19" customFormat="1" x14ac:dyDescent="0.25">
      <c r="C176" s="5"/>
      <c r="D176" s="5"/>
    </row>
    <row r="177" spans="3:4" s="19" customFormat="1" x14ac:dyDescent="0.25">
      <c r="C177" s="5"/>
      <c r="D177" s="5"/>
    </row>
    <row r="178" spans="3:4" s="19" customFormat="1" x14ac:dyDescent="0.25">
      <c r="C178" s="5"/>
      <c r="D178" s="5"/>
    </row>
    <row r="179" spans="3:4" s="19" customFormat="1" x14ac:dyDescent="0.25">
      <c r="C179" s="5"/>
      <c r="D179" s="5"/>
    </row>
    <row r="180" spans="3:4" s="19" customFormat="1" x14ac:dyDescent="0.25">
      <c r="C180" s="5"/>
      <c r="D180" s="5"/>
    </row>
    <row r="181" spans="3:4" s="19" customFormat="1" x14ac:dyDescent="0.25">
      <c r="C181" s="5"/>
      <c r="D181" s="5"/>
    </row>
    <row r="182" spans="3:4" s="19" customFormat="1" x14ac:dyDescent="0.25">
      <c r="C182" s="5"/>
      <c r="D182" s="5"/>
    </row>
    <row r="183" spans="3:4" s="19" customFormat="1" x14ac:dyDescent="0.25">
      <c r="C183" s="5"/>
      <c r="D183" s="5"/>
    </row>
    <row r="184" spans="3:4" s="19" customFormat="1" x14ac:dyDescent="0.25">
      <c r="C184" s="5"/>
      <c r="D184" s="5"/>
    </row>
    <row r="185" spans="3:4" s="19" customFormat="1" x14ac:dyDescent="0.25">
      <c r="C185" s="5"/>
      <c r="D185" s="5"/>
    </row>
    <row r="186" spans="3:4" s="19" customFormat="1" x14ac:dyDescent="0.25">
      <c r="C186" s="5"/>
      <c r="D186" s="5"/>
    </row>
    <row r="187" spans="3:4" s="19" customFormat="1" x14ac:dyDescent="0.25">
      <c r="C187" s="5"/>
      <c r="D187" s="5"/>
    </row>
    <row r="188" spans="3:4" s="19" customFormat="1" x14ac:dyDescent="0.25">
      <c r="C188" s="5"/>
      <c r="D188" s="5"/>
    </row>
    <row r="189" spans="3:4" s="19" customFormat="1" x14ac:dyDescent="0.25">
      <c r="C189" s="5"/>
      <c r="D189" s="5"/>
    </row>
    <row r="190" spans="3:4" s="19" customFormat="1" x14ac:dyDescent="0.25">
      <c r="C190" s="5"/>
      <c r="D190" s="5"/>
    </row>
    <row r="191" spans="3:4" s="19" customFormat="1" x14ac:dyDescent="0.25">
      <c r="C191" s="5"/>
      <c r="D191" s="5"/>
    </row>
    <row r="192" spans="3:4" s="19" customFormat="1" x14ac:dyDescent="0.25">
      <c r="C192" s="5"/>
      <c r="D192" s="5"/>
    </row>
    <row r="193" spans="3:4" s="19" customFormat="1" x14ac:dyDescent="0.25">
      <c r="C193" s="5"/>
      <c r="D193" s="5"/>
    </row>
    <row r="194" spans="3:4" s="19" customFormat="1" x14ac:dyDescent="0.25">
      <c r="C194" s="5"/>
      <c r="D194" s="5"/>
    </row>
    <row r="195" spans="3:4" s="19" customFormat="1" x14ac:dyDescent="0.25">
      <c r="C195" s="5"/>
      <c r="D195" s="5"/>
    </row>
    <row r="196" spans="3:4" s="19" customFormat="1" x14ac:dyDescent="0.25">
      <c r="C196" s="5"/>
      <c r="D196" s="5"/>
    </row>
    <row r="197" spans="3:4" s="19" customFormat="1" x14ac:dyDescent="0.25">
      <c r="C197" s="5"/>
      <c r="D197" s="5"/>
    </row>
    <row r="198" spans="3:4" s="19" customFormat="1" x14ac:dyDescent="0.25">
      <c r="C198" s="5"/>
      <c r="D198" s="5"/>
    </row>
    <row r="199" spans="3:4" s="19" customFormat="1" x14ac:dyDescent="0.25">
      <c r="C199" s="5"/>
      <c r="D199" s="5"/>
    </row>
    <row r="200" spans="3:4" s="19" customFormat="1" x14ac:dyDescent="0.25">
      <c r="C200" s="5"/>
      <c r="D200" s="5"/>
    </row>
    <row r="201" spans="3:4" s="19" customFormat="1" x14ac:dyDescent="0.25">
      <c r="C201" s="5"/>
      <c r="D201" s="5"/>
    </row>
    <row r="202" spans="3:4" s="19" customFormat="1" x14ac:dyDescent="0.25">
      <c r="C202" s="5"/>
      <c r="D202" s="5"/>
    </row>
    <row r="203" spans="3:4" s="19" customFormat="1" x14ac:dyDescent="0.25">
      <c r="C203" s="5"/>
      <c r="D203" s="5"/>
    </row>
    <row r="204" spans="3:4" s="19" customFormat="1" x14ac:dyDescent="0.25">
      <c r="C204" s="5"/>
      <c r="D204" s="5"/>
    </row>
    <row r="205" spans="3:4" s="19" customFormat="1" x14ac:dyDescent="0.25">
      <c r="C205" s="5"/>
      <c r="D205" s="5"/>
    </row>
    <row r="206" spans="3:4" s="19" customFormat="1" x14ac:dyDescent="0.25">
      <c r="C206" s="5"/>
      <c r="D206" s="5"/>
    </row>
    <row r="207" spans="3:4" s="19" customFormat="1" x14ac:dyDescent="0.25">
      <c r="C207" s="5"/>
      <c r="D207" s="5"/>
    </row>
    <row r="208" spans="3:4" s="19" customFormat="1" x14ac:dyDescent="0.25">
      <c r="C208" s="5"/>
      <c r="D208" s="5"/>
    </row>
    <row r="209" spans="3:4" s="19" customFormat="1" x14ac:dyDescent="0.25">
      <c r="C209" s="5"/>
      <c r="D209" s="5"/>
    </row>
    <row r="210" spans="3:4" s="19" customFormat="1" x14ac:dyDescent="0.25">
      <c r="C210" s="5"/>
      <c r="D210" s="5"/>
    </row>
    <row r="211" spans="3:4" s="19" customFormat="1" x14ac:dyDescent="0.25">
      <c r="C211" s="5"/>
      <c r="D211" s="5"/>
    </row>
    <row r="212" spans="3:4" s="19" customFormat="1" x14ac:dyDescent="0.25">
      <c r="C212" s="5"/>
      <c r="D212" s="5"/>
    </row>
    <row r="213" spans="3:4" s="19" customFormat="1" x14ac:dyDescent="0.25">
      <c r="C213" s="5"/>
      <c r="D213" s="5"/>
    </row>
    <row r="214" spans="3:4" s="19" customFormat="1" x14ac:dyDescent="0.25">
      <c r="C214" s="5"/>
      <c r="D214" s="5"/>
    </row>
    <row r="215" spans="3:4" s="19" customFormat="1" x14ac:dyDescent="0.25">
      <c r="C215" s="5"/>
      <c r="D215" s="5"/>
    </row>
    <row r="216" spans="3:4" s="19" customFormat="1" x14ac:dyDescent="0.25">
      <c r="C216" s="5"/>
      <c r="D216" s="5"/>
    </row>
    <row r="217" spans="3:4" s="19" customFormat="1" x14ac:dyDescent="0.25">
      <c r="C217" s="5"/>
      <c r="D217" s="5"/>
    </row>
    <row r="218" spans="3:4" s="19" customFormat="1" x14ac:dyDescent="0.25">
      <c r="C218" s="5"/>
      <c r="D218" s="5"/>
    </row>
    <row r="219" spans="3:4" s="19" customFormat="1" x14ac:dyDescent="0.25">
      <c r="C219" s="5"/>
      <c r="D219" s="5"/>
    </row>
    <row r="220" spans="3:4" s="19" customFormat="1" x14ac:dyDescent="0.25">
      <c r="C220" s="5"/>
      <c r="D220" s="5"/>
    </row>
    <row r="221" spans="3:4" s="19" customFormat="1" x14ac:dyDescent="0.25">
      <c r="C221" s="5"/>
      <c r="D221" s="5"/>
    </row>
    <row r="222" spans="3:4" s="19" customFormat="1" x14ac:dyDescent="0.25">
      <c r="C222" s="5"/>
      <c r="D222" s="5"/>
    </row>
    <row r="223" spans="3:4" s="19" customFormat="1" x14ac:dyDescent="0.25">
      <c r="C223" s="5"/>
      <c r="D223" s="5"/>
    </row>
    <row r="224" spans="3:4" s="19" customFormat="1" x14ac:dyDescent="0.25">
      <c r="C224" s="5"/>
      <c r="D224" s="5"/>
    </row>
    <row r="225" spans="3:4" s="19" customFormat="1" x14ac:dyDescent="0.25">
      <c r="C225" s="5"/>
      <c r="D225" s="5"/>
    </row>
    <row r="226" spans="3:4" s="19" customFormat="1" x14ac:dyDescent="0.25">
      <c r="C226" s="5"/>
      <c r="D226" s="5"/>
    </row>
    <row r="227" spans="3:4" s="19" customFormat="1" x14ac:dyDescent="0.25">
      <c r="C227" s="5"/>
      <c r="D227" s="5"/>
    </row>
    <row r="228" spans="3:4" s="19" customFormat="1" x14ac:dyDescent="0.25">
      <c r="C228" s="5"/>
      <c r="D228" s="5"/>
    </row>
    <row r="229" spans="3:4" s="19" customFormat="1" x14ac:dyDescent="0.25">
      <c r="C229" s="5"/>
      <c r="D229" s="5"/>
    </row>
    <row r="230" spans="3:4" s="19" customFormat="1" x14ac:dyDescent="0.25">
      <c r="C230" s="5"/>
      <c r="D230" s="5"/>
    </row>
    <row r="231" spans="3:4" s="19" customFormat="1" x14ac:dyDescent="0.25">
      <c r="C231" s="5"/>
      <c r="D231" s="5"/>
    </row>
    <row r="232" spans="3:4" s="19" customFormat="1" x14ac:dyDescent="0.25">
      <c r="C232" s="5"/>
      <c r="D232" s="5"/>
    </row>
    <row r="233" spans="3:4" s="19" customFormat="1" x14ac:dyDescent="0.25">
      <c r="C233" s="5"/>
      <c r="D233" s="5"/>
    </row>
    <row r="234" spans="3:4" s="19" customFormat="1" x14ac:dyDescent="0.25">
      <c r="C234" s="5"/>
      <c r="D234" s="5"/>
    </row>
    <row r="235" spans="3:4" s="19" customFormat="1" x14ac:dyDescent="0.25">
      <c r="C235" s="5"/>
      <c r="D235" s="5"/>
    </row>
    <row r="236" spans="3:4" s="19" customFormat="1" x14ac:dyDescent="0.25">
      <c r="C236" s="5"/>
      <c r="D236" s="5"/>
    </row>
    <row r="237" spans="3:4" s="19" customFormat="1" x14ac:dyDescent="0.25">
      <c r="C237" s="5"/>
      <c r="D237" s="5"/>
    </row>
    <row r="238" spans="3:4" s="19" customFormat="1" x14ac:dyDescent="0.25">
      <c r="C238" s="5"/>
      <c r="D238" s="5"/>
    </row>
    <row r="239" spans="3:4" s="19" customFormat="1" x14ac:dyDescent="0.25">
      <c r="C239" s="5"/>
      <c r="D239" s="5"/>
    </row>
    <row r="240" spans="3:4" s="19" customFormat="1" x14ac:dyDescent="0.25">
      <c r="C240" s="5"/>
      <c r="D240" s="5"/>
    </row>
    <row r="241" spans="3:4" s="19" customFormat="1" x14ac:dyDescent="0.25">
      <c r="C241" s="5"/>
      <c r="D241" s="5"/>
    </row>
    <row r="242" spans="3:4" s="19" customFormat="1" x14ac:dyDescent="0.25">
      <c r="C242" s="5"/>
      <c r="D242" s="5"/>
    </row>
    <row r="243" spans="3:4" s="19" customFormat="1" x14ac:dyDescent="0.25">
      <c r="C243" s="5"/>
      <c r="D243" s="5"/>
    </row>
    <row r="244" spans="3:4" s="19" customFormat="1" x14ac:dyDescent="0.25">
      <c r="C244" s="5"/>
      <c r="D244" s="5"/>
    </row>
    <row r="245" spans="3:4" s="19" customFormat="1" x14ac:dyDescent="0.25">
      <c r="C245" s="5"/>
      <c r="D245" s="5"/>
    </row>
    <row r="246" spans="3:4" s="19" customFormat="1" x14ac:dyDescent="0.25">
      <c r="C246" s="5"/>
      <c r="D246" s="5"/>
    </row>
    <row r="247" spans="3:4" s="19" customFormat="1" x14ac:dyDescent="0.25">
      <c r="C247" s="5"/>
      <c r="D247" s="5"/>
    </row>
    <row r="248" spans="3:4" s="19" customFormat="1" x14ac:dyDescent="0.25">
      <c r="C248" s="5"/>
      <c r="D248" s="5"/>
    </row>
    <row r="249" spans="3:4" s="19" customFormat="1" x14ac:dyDescent="0.25">
      <c r="C249" s="5"/>
      <c r="D249" s="5"/>
    </row>
    <row r="250" spans="3:4" s="19" customFormat="1" x14ac:dyDescent="0.25">
      <c r="C250" s="5"/>
      <c r="D250" s="5"/>
    </row>
    <row r="251" spans="3:4" s="19" customFormat="1" x14ac:dyDescent="0.25">
      <c r="C251" s="5"/>
      <c r="D251" s="5"/>
    </row>
    <row r="252" spans="3:4" s="19" customFormat="1" x14ac:dyDescent="0.25">
      <c r="C252" s="5"/>
      <c r="D252" s="5"/>
    </row>
    <row r="253" spans="3:4" s="19" customFormat="1" x14ac:dyDescent="0.25">
      <c r="C253" s="5"/>
      <c r="D253" s="5"/>
    </row>
    <row r="254" spans="3:4" s="19" customFormat="1" x14ac:dyDescent="0.25">
      <c r="C254" s="5"/>
      <c r="D254" s="5"/>
    </row>
    <row r="255" spans="3:4" s="19" customFormat="1" x14ac:dyDescent="0.25">
      <c r="C255" s="5"/>
      <c r="D255" s="5"/>
    </row>
    <row r="256" spans="3:4" s="19" customFormat="1" x14ac:dyDescent="0.25">
      <c r="C256" s="5"/>
      <c r="D256" s="5"/>
    </row>
    <row r="257" spans="3:4" s="19" customFormat="1" x14ac:dyDescent="0.25">
      <c r="C257" s="5"/>
      <c r="D257" s="5"/>
    </row>
    <row r="258" spans="3:4" s="19" customFormat="1" x14ac:dyDescent="0.25">
      <c r="C258" s="5"/>
      <c r="D258" s="5"/>
    </row>
    <row r="259" spans="3:4" s="19" customFormat="1" x14ac:dyDescent="0.25">
      <c r="C259" s="5"/>
      <c r="D259" s="5"/>
    </row>
    <row r="260" spans="3:4" s="19" customFormat="1" x14ac:dyDescent="0.25">
      <c r="C260" s="5"/>
      <c r="D260" s="5"/>
    </row>
    <row r="261" spans="3:4" s="19" customFormat="1" x14ac:dyDescent="0.25">
      <c r="C261" s="5"/>
      <c r="D261" s="5"/>
    </row>
    <row r="262" spans="3:4" s="19" customFormat="1" x14ac:dyDescent="0.25">
      <c r="C262" s="5"/>
      <c r="D262" s="5"/>
    </row>
    <row r="263" spans="3:4" s="19" customFormat="1" x14ac:dyDescent="0.25">
      <c r="C263" s="5"/>
      <c r="D263" s="5"/>
    </row>
    <row r="264" spans="3:4" s="19" customFormat="1" x14ac:dyDescent="0.25">
      <c r="C264" s="5"/>
      <c r="D264" s="5"/>
    </row>
    <row r="265" spans="3:4" s="19" customFormat="1" x14ac:dyDescent="0.25">
      <c r="C265" s="5"/>
      <c r="D265" s="5"/>
    </row>
    <row r="266" spans="3:4" s="19" customFormat="1" x14ac:dyDescent="0.25">
      <c r="C266" s="5"/>
      <c r="D266" s="5"/>
    </row>
    <row r="267" spans="3:4" s="19" customFormat="1" x14ac:dyDescent="0.25">
      <c r="C267" s="5"/>
      <c r="D267" s="5"/>
    </row>
    <row r="268" spans="3:4" s="19" customFormat="1" x14ac:dyDescent="0.25">
      <c r="C268" s="5"/>
      <c r="D268" s="5"/>
    </row>
    <row r="269" spans="3:4" s="19" customFormat="1" x14ac:dyDescent="0.25">
      <c r="C269" s="5"/>
      <c r="D269" s="5"/>
    </row>
    <row r="270" spans="3:4" s="19" customFormat="1" x14ac:dyDescent="0.25">
      <c r="C270" s="5"/>
      <c r="D270" s="5"/>
    </row>
    <row r="271" spans="3:4" s="19" customFormat="1" x14ac:dyDescent="0.25">
      <c r="C271" s="5"/>
      <c r="D271" s="5"/>
    </row>
    <row r="272" spans="3:4" s="19" customFormat="1" x14ac:dyDescent="0.25">
      <c r="C272" s="5"/>
      <c r="D272" s="5"/>
    </row>
    <row r="273" spans="3:4" s="19" customFormat="1" x14ac:dyDescent="0.25">
      <c r="C273" s="5"/>
      <c r="D273" s="5"/>
    </row>
    <row r="274" spans="3:4" s="19" customFormat="1" x14ac:dyDescent="0.25">
      <c r="C274" s="5"/>
      <c r="D274" s="5"/>
    </row>
    <row r="275" spans="3:4" s="19" customFormat="1" x14ac:dyDescent="0.25">
      <c r="C275" s="5"/>
      <c r="D275" s="5"/>
    </row>
    <row r="276" spans="3:4" s="19" customFormat="1" x14ac:dyDescent="0.25">
      <c r="C276" s="5"/>
      <c r="D276" s="5"/>
    </row>
    <row r="277" spans="3:4" s="19" customFormat="1" x14ac:dyDescent="0.25">
      <c r="C277" s="5"/>
      <c r="D277" s="5"/>
    </row>
    <row r="278" spans="3:4" s="19" customFormat="1" x14ac:dyDescent="0.25">
      <c r="C278" s="5"/>
      <c r="D278" s="5"/>
    </row>
    <row r="279" spans="3:4" s="19" customFormat="1" x14ac:dyDescent="0.25">
      <c r="C279" s="5"/>
      <c r="D279" s="5"/>
    </row>
    <row r="280" spans="3:4" s="19" customFormat="1" x14ac:dyDescent="0.25">
      <c r="C280" s="5"/>
      <c r="D280" s="5"/>
    </row>
    <row r="281" spans="3:4" s="19" customFormat="1" x14ac:dyDescent="0.25">
      <c r="C281" s="5"/>
      <c r="D281" s="5"/>
    </row>
    <row r="282" spans="3:4" s="19" customFormat="1" x14ac:dyDescent="0.25">
      <c r="C282" s="5"/>
      <c r="D282" s="5"/>
    </row>
    <row r="283" spans="3:4" s="19" customFormat="1" x14ac:dyDescent="0.25">
      <c r="C283" s="5"/>
      <c r="D283" s="5"/>
    </row>
    <row r="284" spans="3:4" s="19" customFormat="1" x14ac:dyDescent="0.25">
      <c r="C284" s="5"/>
      <c r="D284" s="5"/>
    </row>
    <row r="285" spans="3:4" s="19" customFormat="1" x14ac:dyDescent="0.25">
      <c r="C285" s="5"/>
      <c r="D285" s="5"/>
    </row>
    <row r="286" spans="3:4" s="19" customFormat="1" x14ac:dyDescent="0.25">
      <c r="C286" s="5"/>
      <c r="D286" s="5"/>
    </row>
    <row r="287" spans="3:4" s="19" customFormat="1" x14ac:dyDescent="0.25">
      <c r="C287" s="5"/>
      <c r="D287" s="5"/>
    </row>
    <row r="288" spans="3:4" s="19" customFormat="1" x14ac:dyDescent="0.25">
      <c r="C288" s="5"/>
      <c r="D288" s="5"/>
    </row>
    <row r="289" spans="3:4" s="19" customFormat="1" x14ac:dyDescent="0.25">
      <c r="C289" s="5"/>
      <c r="D289" s="5"/>
    </row>
    <row r="290" spans="3:4" s="19" customFormat="1" x14ac:dyDescent="0.25">
      <c r="C290" s="5"/>
      <c r="D290" s="5"/>
    </row>
    <row r="291" spans="3:4" s="19" customFormat="1" x14ac:dyDescent="0.25">
      <c r="C291" s="5"/>
      <c r="D291" s="5"/>
    </row>
    <row r="292" spans="3:4" s="19" customFormat="1" x14ac:dyDescent="0.25">
      <c r="C292" s="5"/>
      <c r="D292" s="5"/>
    </row>
    <row r="293" spans="3:4" s="19" customFormat="1" x14ac:dyDescent="0.25">
      <c r="C293" s="5"/>
      <c r="D293" s="5"/>
    </row>
    <row r="294" spans="3:4" s="19" customFormat="1" x14ac:dyDescent="0.25">
      <c r="C294" s="5"/>
      <c r="D294" s="5"/>
    </row>
    <row r="295" spans="3:4" s="19" customFormat="1" x14ac:dyDescent="0.25">
      <c r="C295" s="5"/>
      <c r="D295" s="5"/>
    </row>
    <row r="296" spans="3:4" s="19" customFormat="1" x14ac:dyDescent="0.25">
      <c r="C296" s="5"/>
      <c r="D296" s="5"/>
    </row>
    <row r="297" spans="3:4" s="19" customFormat="1" x14ac:dyDescent="0.25">
      <c r="C297" s="5"/>
      <c r="D297" s="5"/>
    </row>
    <row r="298" spans="3:4" s="19" customFormat="1" x14ac:dyDescent="0.25">
      <c r="C298" s="5"/>
      <c r="D298" s="5"/>
    </row>
    <row r="299" spans="3:4" s="19" customFormat="1" x14ac:dyDescent="0.25">
      <c r="C299" s="5"/>
      <c r="D299" s="5"/>
    </row>
    <row r="300" spans="3:4" s="19" customFormat="1" x14ac:dyDescent="0.25">
      <c r="C300" s="5"/>
      <c r="D300" s="5"/>
    </row>
    <row r="301" spans="3:4" s="19" customFormat="1" x14ac:dyDescent="0.25">
      <c r="C301" s="5"/>
      <c r="D301" s="5"/>
    </row>
    <row r="302" spans="3:4" s="19" customFormat="1" x14ac:dyDescent="0.25">
      <c r="C302" s="5"/>
      <c r="D302" s="5"/>
    </row>
    <row r="303" spans="3:4" s="19" customFormat="1" x14ac:dyDescent="0.25">
      <c r="C303" s="5"/>
      <c r="D303" s="5"/>
    </row>
    <row r="304" spans="3:4" s="19" customFormat="1" x14ac:dyDescent="0.25">
      <c r="C304" s="5"/>
      <c r="D304" s="5"/>
    </row>
    <row r="305" spans="3:4" s="19" customFormat="1" x14ac:dyDescent="0.25">
      <c r="C305" s="5"/>
      <c r="D305" s="5"/>
    </row>
    <row r="306" spans="3:4" s="19" customFormat="1" x14ac:dyDescent="0.25">
      <c r="C306" s="5"/>
      <c r="D306" s="5"/>
    </row>
    <row r="307" spans="3:4" s="19" customFormat="1" x14ac:dyDescent="0.25">
      <c r="C307" s="5"/>
      <c r="D307" s="5"/>
    </row>
    <row r="308" spans="3:4" s="19" customFormat="1" x14ac:dyDescent="0.25">
      <c r="C308" s="5"/>
      <c r="D308" s="5"/>
    </row>
    <row r="309" spans="3:4" s="19" customFormat="1" x14ac:dyDescent="0.25">
      <c r="C309" s="5"/>
      <c r="D309" s="5"/>
    </row>
    <row r="310" spans="3:4" s="19" customFormat="1" x14ac:dyDescent="0.25">
      <c r="C310" s="5"/>
      <c r="D310" s="5"/>
    </row>
    <row r="311" spans="3:4" s="19" customFormat="1" x14ac:dyDescent="0.25">
      <c r="C311" s="5"/>
      <c r="D311" s="5"/>
    </row>
    <row r="312" spans="3:4" s="19" customFormat="1" x14ac:dyDescent="0.25">
      <c r="C312" s="5"/>
      <c r="D312" s="5"/>
    </row>
    <row r="313" spans="3:4" s="19" customFormat="1" x14ac:dyDescent="0.25">
      <c r="C313" s="5"/>
      <c r="D313" s="5"/>
    </row>
    <row r="314" spans="3:4" s="19" customFormat="1" x14ac:dyDescent="0.25">
      <c r="C314" s="5"/>
      <c r="D314" s="5"/>
    </row>
    <row r="315" spans="3:4" s="19" customFormat="1" x14ac:dyDescent="0.25">
      <c r="C315" s="5"/>
      <c r="D315" s="5"/>
    </row>
    <row r="316" spans="3:4" s="19" customFormat="1" x14ac:dyDescent="0.25">
      <c r="C316" s="5"/>
      <c r="D316" s="5"/>
    </row>
    <row r="317" spans="3:4" s="19" customFormat="1" x14ac:dyDescent="0.25">
      <c r="C317" s="5"/>
      <c r="D317" s="5"/>
    </row>
    <row r="318" spans="3:4" s="19" customFormat="1" x14ac:dyDescent="0.25">
      <c r="C318" s="5"/>
      <c r="D318" s="5"/>
    </row>
    <row r="319" spans="3:4" s="19" customFormat="1" x14ac:dyDescent="0.25">
      <c r="C319" s="5"/>
      <c r="D319" s="5"/>
    </row>
    <row r="320" spans="3:4" s="19" customFormat="1" x14ac:dyDescent="0.25">
      <c r="C320" s="5"/>
      <c r="D320" s="5"/>
    </row>
    <row r="321" spans="3:4" s="19" customFormat="1" x14ac:dyDescent="0.25">
      <c r="C321" s="5"/>
      <c r="D321" s="5"/>
    </row>
    <row r="322" spans="3:4" s="19" customFormat="1" x14ac:dyDescent="0.25">
      <c r="C322" s="5"/>
      <c r="D322" s="5"/>
    </row>
    <row r="323" spans="3:4" s="19" customFormat="1" x14ac:dyDescent="0.25">
      <c r="C323" s="5"/>
      <c r="D323" s="5"/>
    </row>
    <row r="324" spans="3:4" s="19" customFormat="1" x14ac:dyDescent="0.25">
      <c r="C324" s="5"/>
      <c r="D324" s="5"/>
    </row>
    <row r="325" spans="3:4" s="19" customFormat="1" x14ac:dyDescent="0.25">
      <c r="C325" s="5"/>
      <c r="D325" s="5"/>
    </row>
    <row r="326" spans="3:4" s="19" customFormat="1" x14ac:dyDescent="0.25">
      <c r="C326" s="5"/>
      <c r="D326" s="5"/>
    </row>
    <row r="327" spans="3:4" s="19" customFormat="1" x14ac:dyDescent="0.25">
      <c r="C327" s="5"/>
      <c r="D327" s="5"/>
    </row>
    <row r="328" spans="3:4" s="19" customFormat="1" x14ac:dyDescent="0.25">
      <c r="C328" s="5"/>
      <c r="D328" s="5"/>
    </row>
    <row r="329" spans="3:4" s="19" customFormat="1" x14ac:dyDescent="0.25">
      <c r="C329" s="5"/>
      <c r="D329" s="5"/>
    </row>
    <row r="330" spans="3:4" s="19" customFormat="1" x14ac:dyDescent="0.25">
      <c r="C330" s="5"/>
      <c r="D330" s="5"/>
    </row>
    <row r="331" spans="3:4" s="19" customFormat="1" x14ac:dyDescent="0.25">
      <c r="C331" s="5"/>
      <c r="D331" s="5"/>
    </row>
    <row r="332" spans="3:4" s="19" customFormat="1" x14ac:dyDescent="0.25">
      <c r="C332" s="5"/>
      <c r="D332" s="5"/>
    </row>
    <row r="333" spans="3:4" s="19" customFormat="1" x14ac:dyDescent="0.25">
      <c r="C333" s="5"/>
      <c r="D333" s="5"/>
    </row>
    <row r="334" spans="3:4" s="19" customFormat="1" x14ac:dyDescent="0.25">
      <c r="C334" s="5"/>
      <c r="D334" s="5"/>
    </row>
    <row r="335" spans="3:4" s="19" customFormat="1" x14ac:dyDescent="0.25">
      <c r="C335" s="5"/>
      <c r="D335" s="5"/>
    </row>
    <row r="336" spans="3:4" s="19" customFormat="1" x14ac:dyDescent="0.25">
      <c r="C336" s="5"/>
      <c r="D336" s="5"/>
    </row>
    <row r="337" spans="3:4" s="19" customFormat="1" x14ac:dyDescent="0.25">
      <c r="C337" s="5"/>
      <c r="D337" s="5"/>
    </row>
    <row r="338" spans="3:4" s="19" customFormat="1" x14ac:dyDescent="0.25">
      <c r="C338" s="5"/>
      <c r="D338" s="5"/>
    </row>
    <row r="339" spans="3:4" s="19" customFormat="1" x14ac:dyDescent="0.25">
      <c r="C339" s="5"/>
      <c r="D339" s="5"/>
    </row>
    <row r="340" spans="3:4" s="19" customFormat="1" x14ac:dyDescent="0.25">
      <c r="C340" s="5"/>
      <c r="D340" s="5"/>
    </row>
    <row r="341" spans="3:4" s="19" customFormat="1" x14ac:dyDescent="0.25">
      <c r="C341" s="5"/>
      <c r="D341" s="5"/>
    </row>
    <row r="342" spans="3:4" s="19" customFormat="1" x14ac:dyDescent="0.25">
      <c r="C342" s="5"/>
      <c r="D342" s="5"/>
    </row>
    <row r="343" spans="3:4" s="19" customFormat="1" x14ac:dyDescent="0.25">
      <c r="C343" s="5"/>
      <c r="D343" s="5"/>
    </row>
    <row r="344" spans="3:4" s="19" customFormat="1" x14ac:dyDescent="0.25">
      <c r="C344" s="5"/>
      <c r="D344" s="5"/>
    </row>
    <row r="345" spans="3:4" s="19" customFormat="1" x14ac:dyDescent="0.25">
      <c r="C345" s="5"/>
      <c r="D345" s="5"/>
    </row>
    <row r="346" spans="3:4" s="19" customFormat="1" x14ac:dyDescent="0.25">
      <c r="C346" s="5"/>
      <c r="D346" s="5"/>
    </row>
    <row r="347" spans="3:4" s="19" customFormat="1" x14ac:dyDescent="0.25">
      <c r="C347" s="5"/>
      <c r="D347" s="5"/>
    </row>
    <row r="348" spans="3:4" s="19" customFormat="1" x14ac:dyDescent="0.25">
      <c r="C348" s="5"/>
      <c r="D348" s="5"/>
    </row>
    <row r="349" spans="3:4" s="19" customFormat="1" x14ac:dyDescent="0.25">
      <c r="C349" s="5"/>
      <c r="D349" s="5"/>
    </row>
    <row r="350" spans="3:4" s="19" customFormat="1" x14ac:dyDescent="0.25">
      <c r="C350" s="5"/>
      <c r="D350" s="5"/>
    </row>
    <row r="351" spans="3:4" s="19" customFormat="1" x14ac:dyDescent="0.25">
      <c r="C351" s="5"/>
      <c r="D351" s="5"/>
    </row>
    <row r="352" spans="3:4" s="19" customFormat="1" x14ac:dyDescent="0.25">
      <c r="C352" s="5"/>
      <c r="D352" s="5"/>
    </row>
    <row r="353" spans="3:4" s="19" customFormat="1" x14ac:dyDescent="0.25">
      <c r="C353" s="5"/>
      <c r="D353" s="5"/>
    </row>
    <row r="354" spans="3:4" s="19" customFormat="1" x14ac:dyDescent="0.25">
      <c r="C354" s="5"/>
      <c r="D354" s="5"/>
    </row>
    <row r="355" spans="3:4" s="19" customFormat="1" x14ac:dyDescent="0.25">
      <c r="C355" s="5"/>
      <c r="D355" s="5"/>
    </row>
    <row r="356" spans="3:4" s="19" customFormat="1" x14ac:dyDescent="0.25">
      <c r="C356" s="5"/>
      <c r="D356" s="5"/>
    </row>
    <row r="357" spans="3:4" s="19" customFormat="1" x14ac:dyDescent="0.25">
      <c r="C357" s="5"/>
      <c r="D357" s="5"/>
    </row>
    <row r="358" spans="3:4" s="19" customFormat="1" x14ac:dyDescent="0.25">
      <c r="C358" s="5"/>
      <c r="D358" s="5"/>
    </row>
    <row r="359" spans="3:4" s="19" customFormat="1" x14ac:dyDescent="0.25">
      <c r="C359" s="5"/>
      <c r="D359" s="5"/>
    </row>
    <row r="360" spans="3:4" s="19" customFormat="1" x14ac:dyDescent="0.25">
      <c r="C360" s="5"/>
      <c r="D360" s="5"/>
    </row>
    <row r="361" spans="3:4" s="19" customFormat="1" x14ac:dyDescent="0.25">
      <c r="C361" s="5"/>
      <c r="D361" s="5"/>
    </row>
    <row r="362" spans="3:4" s="19" customFormat="1" x14ac:dyDescent="0.25">
      <c r="C362" s="5"/>
      <c r="D362" s="5"/>
    </row>
    <row r="363" spans="3:4" s="19" customFormat="1" x14ac:dyDescent="0.25">
      <c r="C363" s="5"/>
      <c r="D363" s="5"/>
    </row>
    <row r="364" spans="3:4" s="19" customFormat="1" x14ac:dyDescent="0.25">
      <c r="C364" s="5"/>
      <c r="D364" s="5"/>
    </row>
    <row r="365" spans="3:4" s="19" customFormat="1" x14ac:dyDescent="0.25">
      <c r="C365" s="5"/>
      <c r="D365" s="5"/>
    </row>
    <row r="366" spans="3:4" s="19" customFormat="1" x14ac:dyDescent="0.25">
      <c r="C366" s="5"/>
      <c r="D366" s="5"/>
    </row>
    <row r="367" spans="3:4" s="19" customFormat="1" x14ac:dyDescent="0.25">
      <c r="C367" s="5"/>
      <c r="D367" s="5"/>
    </row>
    <row r="368" spans="3:4" s="19" customFormat="1" x14ac:dyDescent="0.25">
      <c r="C368" s="5"/>
      <c r="D368" s="5"/>
    </row>
    <row r="369" spans="3:4" s="19" customFormat="1" x14ac:dyDescent="0.25">
      <c r="C369" s="5"/>
      <c r="D369" s="5"/>
    </row>
    <row r="370" spans="3:4" s="19" customFormat="1" x14ac:dyDescent="0.25">
      <c r="C370" s="5"/>
      <c r="D370" s="5"/>
    </row>
    <row r="371" spans="3:4" s="19" customFormat="1" x14ac:dyDescent="0.25">
      <c r="C371" s="5"/>
      <c r="D371" s="5"/>
    </row>
    <row r="372" spans="3:4" s="19" customFormat="1" x14ac:dyDescent="0.25">
      <c r="C372" s="5"/>
      <c r="D372" s="5"/>
    </row>
    <row r="373" spans="3:4" s="19" customFormat="1" x14ac:dyDescent="0.25">
      <c r="C373" s="5"/>
      <c r="D373" s="5"/>
    </row>
    <row r="374" spans="3:4" s="19" customFormat="1" x14ac:dyDescent="0.25">
      <c r="C374" s="5"/>
      <c r="D374" s="5"/>
    </row>
    <row r="375" spans="3:4" s="19" customFormat="1" x14ac:dyDescent="0.25">
      <c r="C375" s="5"/>
      <c r="D375" s="5"/>
    </row>
    <row r="376" spans="3:4" s="19" customFormat="1" x14ac:dyDescent="0.25">
      <c r="C376" s="5"/>
      <c r="D376" s="5"/>
    </row>
    <row r="377" spans="3:4" s="19" customFormat="1" x14ac:dyDescent="0.25">
      <c r="C377" s="5"/>
      <c r="D377" s="5"/>
    </row>
    <row r="378" spans="3:4" s="19" customFormat="1" x14ac:dyDescent="0.25">
      <c r="C378" s="5"/>
      <c r="D378" s="5"/>
    </row>
    <row r="379" spans="3:4" s="19" customFormat="1" x14ac:dyDescent="0.25">
      <c r="C379" s="5"/>
      <c r="D379" s="5"/>
    </row>
    <row r="380" spans="3:4" s="19" customFormat="1" x14ac:dyDescent="0.25">
      <c r="C380" s="5"/>
      <c r="D380" s="5"/>
    </row>
    <row r="381" spans="3:4" s="19" customFormat="1" x14ac:dyDescent="0.25">
      <c r="C381" s="5"/>
      <c r="D381" s="5"/>
    </row>
    <row r="382" spans="3:4" s="19" customFormat="1" x14ac:dyDescent="0.25">
      <c r="C382" s="5"/>
      <c r="D382" s="5"/>
    </row>
    <row r="383" spans="3:4" s="19" customFormat="1" x14ac:dyDescent="0.25">
      <c r="C383" s="5"/>
      <c r="D383" s="5"/>
    </row>
    <row r="384" spans="3:4" s="19" customFormat="1" x14ac:dyDescent="0.25">
      <c r="C384" s="5"/>
      <c r="D384" s="5"/>
    </row>
    <row r="385" spans="3:4" s="19" customFormat="1" x14ac:dyDescent="0.25">
      <c r="C385" s="5"/>
      <c r="D385" s="5"/>
    </row>
    <row r="386" spans="3:4" s="19" customFormat="1" x14ac:dyDescent="0.25">
      <c r="C386" s="5"/>
      <c r="D386" s="5"/>
    </row>
    <row r="387" spans="3:4" s="19" customFormat="1" x14ac:dyDescent="0.25">
      <c r="C387" s="5"/>
      <c r="D387" s="5"/>
    </row>
    <row r="388" spans="3:4" s="19" customFormat="1" x14ac:dyDescent="0.25">
      <c r="C388" s="5"/>
      <c r="D388" s="5"/>
    </row>
    <row r="389" spans="3:4" s="19" customFormat="1" x14ac:dyDescent="0.25">
      <c r="C389" s="5"/>
      <c r="D389" s="5"/>
    </row>
    <row r="390" spans="3:4" s="19" customFormat="1" x14ac:dyDescent="0.25">
      <c r="C390" s="5"/>
      <c r="D390" s="5"/>
    </row>
    <row r="391" spans="3:4" s="19" customFormat="1" x14ac:dyDescent="0.25">
      <c r="C391" s="5"/>
      <c r="D391" s="5"/>
    </row>
    <row r="392" spans="3:4" s="19" customFormat="1" x14ac:dyDescent="0.25">
      <c r="C392" s="5"/>
      <c r="D392" s="5"/>
    </row>
    <row r="393" spans="3:4" s="19" customFormat="1" x14ac:dyDescent="0.25">
      <c r="C393" s="5"/>
      <c r="D393" s="5"/>
    </row>
    <row r="394" spans="3:4" s="19" customFormat="1" x14ac:dyDescent="0.25">
      <c r="C394" s="5"/>
      <c r="D394" s="5"/>
    </row>
    <row r="395" spans="3:4" s="19" customFormat="1" x14ac:dyDescent="0.25">
      <c r="C395" s="5"/>
      <c r="D395" s="5"/>
    </row>
    <row r="396" spans="3:4" s="19" customFormat="1" x14ac:dyDescent="0.25">
      <c r="C396" s="5"/>
      <c r="D396" s="5"/>
    </row>
    <row r="397" spans="3:4" s="19" customFormat="1" x14ac:dyDescent="0.25">
      <c r="C397" s="5"/>
      <c r="D397" s="5"/>
    </row>
    <row r="398" spans="3:4" s="19" customFormat="1" x14ac:dyDescent="0.25">
      <c r="C398" s="5"/>
      <c r="D398" s="5"/>
    </row>
    <row r="399" spans="3:4" s="19" customFormat="1" x14ac:dyDescent="0.25">
      <c r="C399" s="5"/>
      <c r="D399" s="5"/>
    </row>
  </sheetData>
  <mergeCells count="26">
    <mergeCell ref="AC1:AD3"/>
    <mergeCell ref="F7:F9"/>
    <mergeCell ref="AC5:AF5"/>
    <mergeCell ref="Y4:AF4"/>
    <mergeCell ref="Y5:AB5"/>
    <mergeCell ref="J7:J9"/>
    <mergeCell ref="I7:I9"/>
    <mergeCell ref="X7:X9"/>
    <mergeCell ref="E1:X3"/>
    <mergeCell ref="A4:K4"/>
    <mergeCell ref="L4:Q5"/>
    <mergeCell ref="R4:W5"/>
    <mergeCell ref="A7:A9"/>
    <mergeCell ref="B7:B9"/>
    <mergeCell ref="H8:H9"/>
    <mergeCell ref="G8:G9"/>
    <mergeCell ref="C7:C9"/>
    <mergeCell ref="D7:D9"/>
    <mergeCell ref="E7:E9"/>
    <mergeCell ref="X4:X5"/>
    <mergeCell ref="A5:B5"/>
    <mergeCell ref="G5:H5"/>
    <mergeCell ref="J5:J6"/>
    <mergeCell ref="E5:F5"/>
    <mergeCell ref="K5:K6"/>
    <mergeCell ref="C5:D5"/>
  </mergeCell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AF43"/>
  <sheetViews>
    <sheetView zoomScaleNormal="100" workbookViewId="0"/>
  </sheetViews>
  <sheetFormatPr baseColWidth="10" defaultColWidth="11.42578125" defaultRowHeight="15" x14ac:dyDescent="0.25"/>
  <cols>
    <col min="1" max="1" width="21.140625" style="14" customWidth="1"/>
    <col min="2" max="2" width="17.85546875" style="14" customWidth="1"/>
    <col min="3" max="3" width="20" style="5" customWidth="1"/>
    <col min="4" max="4" width="26.7109375" style="5" customWidth="1"/>
    <col min="5" max="5" width="23" style="14" customWidth="1"/>
    <col min="6" max="6" width="18.140625" style="14" customWidth="1"/>
    <col min="7" max="7" width="20.42578125" style="14" customWidth="1"/>
    <col min="8" max="8" width="14" style="14" customWidth="1"/>
    <col min="9" max="9" width="17.140625" style="14" customWidth="1"/>
    <col min="10" max="10" width="16.42578125" style="14" customWidth="1"/>
    <col min="11" max="11" width="21.85546875" style="14" customWidth="1"/>
    <col min="12" max="12" width="31.85546875" style="14" customWidth="1"/>
    <col min="13" max="13" width="28.5703125" style="14" customWidth="1"/>
    <col min="14" max="14" width="16.28515625" style="14" customWidth="1"/>
    <col min="15" max="15" width="11.42578125" style="14"/>
    <col min="16" max="16" width="20.28515625" style="14" hidden="1" customWidth="1"/>
    <col min="17" max="17" width="20.140625" style="14" customWidth="1"/>
    <col min="18" max="18" width="26.7109375" style="14" customWidth="1"/>
    <col min="19" max="19" width="28.140625" style="14" customWidth="1"/>
    <col min="20" max="20" width="14.42578125" style="14" customWidth="1"/>
    <col min="21" max="21" width="14.42578125" style="15" customWidth="1"/>
    <col min="22" max="22" width="16.7109375" style="15" hidden="1" customWidth="1"/>
    <col min="23" max="23" width="16.7109375" style="14" customWidth="1"/>
    <col min="24" max="24" width="16.28515625" style="14" customWidth="1"/>
    <col min="25" max="25" width="11.42578125" style="14"/>
    <col min="26" max="26" width="16" style="14" customWidth="1"/>
    <col min="27" max="27" width="13.5703125" style="14" customWidth="1"/>
    <col min="28" max="28" width="55.7109375" style="14" customWidth="1"/>
    <col min="29" max="29" width="11.42578125" style="14"/>
    <col min="30" max="30" width="17.85546875" style="14" customWidth="1"/>
    <col min="31" max="31" width="11.140625" style="14" customWidth="1"/>
    <col min="32" max="32" width="60.7109375" style="14" customWidth="1"/>
    <col min="33" max="16384" width="11.42578125" style="14"/>
  </cols>
  <sheetData>
    <row r="1" spans="1:32" s="1" customFormat="1" ht="24.95" customHeight="1" x14ac:dyDescent="0.25">
      <c r="E1" s="401" t="s">
        <v>131</v>
      </c>
      <c r="F1" s="401"/>
      <c r="G1" s="401"/>
      <c r="H1" s="401"/>
      <c r="I1" s="401"/>
      <c r="J1" s="401"/>
      <c r="K1" s="401"/>
      <c r="L1" s="401"/>
      <c r="M1" s="401"/>
      <c r="N1" s="401"/>
      <c r="O1" s="401"/>
      <c r="P1" s="401"/>
      <c r="Q1" s="401"/>
      <c r="R1" s="401"/>
      <c r="S1" s="401"/>
      <c r="T1" s="401"/>
      <c r="U1" s="401"/>
      <c r="V1" s="401"/>
      <c r="W1" s="401"/>
      <c r="X1" s="401"/>
      <c r="AE1" s="53" t="s">
        <v>132</v>
      </c>
      <c r="AF1" s="56">
        <v>44512</v>
      </c>
    </row>
    <row r="2" spans="1:32" s="1" customFormat="1" ht="24.95" customHeight="1" x14ac:dyDescent="0.25">
      <c r="E2" s="401"/>
      <c r="F2" s="401"/>
      <c r="G2" s="401"/>
      <c r="H2" s="401"/>
      <c r="I2" s="401"/>
      <c r="J2" s="401"/>
      <c r="K2" s="401"/>
      <c r="L2" s="401"/>
      <c r="M2" s="401"/>
      <c r="N2" s="401"/>
      <c r="O2" s="401"/>
      <c r="P2" s="401"/>
      <c r="Q2" s="401"/>
      <c r="R2" s="401"/>
      <c r="S2" s="401"/>
      <c r="T2" s="401"/>
      <c r="U2" s="401"/>
      <c r="V2" s="401"/>
      <c r="W2" s="401"/>
      <c r="X2" s="401"/>
      <c r="AE2" s="54" t="s">
        <v>133</v>
      </c>
      <c r="AF2" s="55">
        <v>3</v>
      </c>
    </row>
    <row r="3" spans="1:32" s="1" customFormat="1" ht="24.95" customHeight="1" x14ac:dyDescent="0.25">
      <c r="E3" s="401"/>
      <c r="F3" s="401"/>
      <c r="G3" s="401"/>
      <c r="H3" s="401"/>
      <c r="I3" s="401"/>
      <c r="J3" s="401"/>
      <c r="K3" s="401"/>
      <c r="L3" s="401"/>
      <c r="M3" s="401"/>
      <c r="N3" s="401"/>
      <c r="O3" s="401"/>
      <c r="P3" s="401"/>
      <c r="Q3" s="401"/>
      <c r="R3" s="401"/>
      <c r="S3" s="401"/>
      <c r="T3" s="401"/>
      <c r="U3" s="401"/>
      <c r="V3" s="401"/>
      <c r="W3" s="401"/>
      <c r="X3" s="401"/>
      <c r="AE3" s="54" t="s">
        <v>134</v>
      </c>
      <c r="AF3" s="55" t="s">
        <v>135</v>
      </c>
    </row>
    <row r="4" spans="1:32" s="8" customFormat="1" x14ac:dyDescent="0.25">
      <c r="A4" s="402" t="s">
        <v>136</v>
      </c>
      <c r="B4" s="403"/>
      <c r="C4" s="403"/>
      <c r="D4" s="403"/>
      <c r="E4" s="403"/>
      <c r="F4" s="403"/>
      <c r="G4" s="403"/>
      <c r="H4" s="403"/>
      <c r="I4" s="403"/>
      <c r="J4" s="403"/>
      <c r="K4" s="404"/>
      <c r="L4" s="395" t="s">
        <v>137</v>
      </c>
      <c r="M4" s="396"/>
      <c r="N4" s="396"/>
      <c r="O4" s="396"/>
      <c r="P4" s="396"/>
      <c r="Q4" s="397"/>
      <c r="R4" s="395" t="s">
        <v>138</v>
      </c>
      <c r="S4" s="396"/>
      <c r="T4" s="396"/>
      <c r="U4" s="396"/>
      <c r="V4" s="396"/>
      <c r="W4" s="397"/>
      <c r="X4" s="405" t="s">
        <v>139</v>
      </c>
      <c r="Y4" s="385" t="s">
        <v>140</v>
      </c>
      <c r="Z4" s="386"/>
      <c r="AA4" s="386"/>
      <c r="AB4" s="386"/>
      <c r="AC4" s="386"/>
      <c r="AD4" s="386"/>
      <c r="AE4" s="386"/>
      <c r="AF4" s="387"/>
    </row>
    <row r="5" spans="1:32" s="8" customFormat="1" ht="36" customHeight="1" x14ac:dyDescent="0.25">
      <c r="A5" s="427" t="s">
        <v>141</v>
      </c>
      <c r="B5" s="428"/>
      <c r="C5" s="388" t="s">
        <v>15</v>
      </c>
      <c r="D5" s="392"/>
      <c r="E5" s="427" t="s">
        <v>142</v>
      </c>
      <c r="F5" s="429"/>
      <c r="G5" s="427" t="s">
        <v>143</v>
      </c>
      <c r="H5" s="429"/>
      <c r="I5" s="57" t="s">
        <v>224</v>
      </c>
      <c r="J5" s="393" t="s">
        <v>0</v>
      </c>
      <c r="K5" s="393" t="s">
        <v>145</v>
      </c>
      <c r="L5" s="398"/>
      <c r="M5" s="399"/>
      <c r="N5" s="399"/>
      <c r="O5" s="399"/>
      <c r="P5" s="399"/>
      <c r="Q5" s="400"/>
      <c r="R5" s="398"/>
      <c r="S5" s="399"/>
      <c r="T5" s="399"/>
      <c r="U5" s="399"/>
      <c r="V5" s="399"/>
      <c r="W5" s="400"/>
      <c r="X5" s="406"/>
      <c r="Y5" s="388" t="s">
        <v>146</v>
      </c>
      <c r="Z5" s="389"/>
      <c r="AA5" s="389"/>
      <c r="AB5" s="390"/>
      <c r="AC5" s="391" t="s">
        <v>147</v>
      </c>
      <c r="AD5" s="389"/>
      <c r="AE5" s="389"/>
      <c r="AF5" s="392"/>
    </row>
    <row r="6" spans="1:32" s="8" customFormat="1" ht="30" x14ac:dyDescent="0.25">
      <c r="A6" s="13" t="s">
        <v>148</v>
      </c>
      <c r="B6" s="13" t="s">
        <v>149</v>
      </c>
      <c r="C6" s="29" t="s">
        <v>85</v>
      </c>
      <c r="D6" s="29" t="s">
        <v>90</v>
      </c>
      <c r="E6" s="29" t="s">
        <v>150</v>
      </c>
      <c r="F6" s="29" t="s">
        <v>151</v>
      </c>
      <c r="G6" s="29" t="s">
        <v>152</v>
      </c>
      <c r="H6" s="29" t="s">
        <v>153</v>
      </c>
      <c r="I6" s="29" t="s">
        <v>154</v>
      </c>
      <c r="J6" s="394"/>
      <c r="K6" s="430"/>
      <c r="L6" s="13" t="s">
        <v>137</v>
      </c>
      <c r="M6" s="13" t="s">
        <v>155</v>
      </c>
      <c r="N6" s="13" t="s">
        <v>156</v>
      </c>
      <c r="O6" s="13" t="s">
        <v>157</v>
      </c>
      <c r="P6" s="13" t="s">
        <v>158</v>
      </c>
      <c r="Q6" s="13" t="s">
        <v>159</v>
      </c>
      <c r="R6" s="13" t="s">
        <v>138</v>
      </c>
      <c r="S6" s="13" t="s">
        <v>160</v>
      </c>
      <c r="T6" s="13" t="s">
        <v>156</v>
      </c>
      <c r="U6" s="13" t="s">
        <v>157</v>
      </c>
      <c r="V6" s="13" t="s">
        <v>158</v>
      </c>
      <c r="W6" s="13" t="s">
        <v>161</v>
      </c>
      <c r="X6" s="13" t="s">
        <v>162</v>
      </c>
      <c r="Y6" s="13" t="s">
        <v>163</v>
      </c>
      <c r="Z6" s="13" t="s">
        <v>164</v>
      </c>
      <c r="AA6" s="13" t="s">
        <v>165</v>
      </c>
      <c r="AB6" s="13" t="s">
        <v>166</v>
      </c>
      <c r="AC6" s="13" t="s">
        <v>167</v>
      </c>
      <c r="AD6" s="13" t="s">
        <v>164</v>
      </c>
      <c r="AE6" s="13" t="s">
        <v>165</v>
      </c>
      <c r="AF6" s="13" t="s">
        <v>166</v>
      </c>
    </row>
    <row r="7" spans="1:32" s="16" customFormat="1" ht="89.1" customHeight="1" x14ac:dyDescent="0.25">
      <c r="A7" s="431" t="s">
        <v>168</v>
      </c>
      <c r="B7" s="433" t="s">
        <v>225</v>
      </c>
      <c r="C7" s="414" t="s">
        <v>170</v>
      </c>
      <c r="D7" s="380" t="s">
        <v>171</v>
      </c>
      <c r="E7" s="435" t="s">
        <v>87</v>
      </c>
      <c r="F7" s="438" t="s">
        <v>88</v>
      </c>
      <c r="G7" s="436" t="s">
        <v>208</v>
      </c>
      <c r="H7" s="441" t="s">
        <v>226</v>
      </c>
      <c r="I7" s="435" t="s">
        <v>227</v>
      </c>
      <c r="J7" s="441" t="s">
        <v>228</v>
      </c>
      <c r="K7" s="442" t="s">
        <v>229</v>
      </c>
      <c r="L7" s="108" t="s">
        <v>230</v>
      </c>
      <c r="M7" s="108" t="s">
        <v>231</v>
      </c>
      <c r="N7" s="108" t="s">
        <v>232</v>
      </c>
      <c r="O7" s="108" t="s">
        <v>186</v>
      </c>
      <c r="P7" s="36"/>
      <c r="Q7" s="51">
        <v>0.88</v>
      </c>
      <c r="R7" s="64"/>
      <c r="S7" s="64"/>
      <c r="T7" s="64"/>
      <c r="U7" s="64"/>
      <c r="V7" s="65"/>
      <c r="W7" s="65"/>
      <c r="X7" s="449" t="s">
        <v>233</v>
      </c>
      <c r="Y7" s="218">
        <v>0.88800000000000001</v>
      </c>
      <c r="Z7" s="38">
        <f>+$Q$7</f>
        <v>0.88</v>
      </c>
      <c r="AA7" s="218">
        <f>+IF((Y7/Z7)&gt;100%,(8.33333%*12),((Y7/Z7)*(8.33333%*12)))</f>
        <v>0.99999959999999999</v>
      </c>
      <c r="AB7" s="296" t="s">
        <v>234</v>
      </c>
      <c r="AC7" s="64"/>
      <c r="AD7" s="64"/>
      <c r="AE7" s="64"/>
      <c r="AF7" s="64"/>
    </row>
    <row r="8" spans="1:32" s="16" customFormat="1" ht="175.5" customHeight="1" x14ac:dyDescent="0.25">
      <c r="A8" s="432"/>
      <c r="B8" s="434"/>
      <c r="C8" s="415"/>
      <c r="D8" s="416"/>
      <c r="E8" s="434"/>
      <c r="F8" s="439"/>
      <c r="G8" s="437"/>
      <c r="H8" s="432"/>
      <c r="I8" s="444"/>
      <c r="J8" s="432"/>
      <c r="K8" s="443"/>
      <c r="L8" s="30" t="s">
        <v>235</v>
      </c>
      <c r="M8" s="30" t="s">
        <v>236</v>
      </c>
      <c r="N8" s="30" t="s">
        <v>179</v>
      </c>
      <c r="O8" s="30" t="s">
        <v>186</v>
      </c>
      <c r="P8" s="37"/>
      <c r="Q8" s="43">
        <v>0.95</v>
      </c>
      <c r="R8" s="30" t="s">
        <v>237</v>
      </c>
      <c r="S8" s="30" t="s">
        <v>238</v>
      </c>
      <c r="T8" s="30" t="s">
        <v>185</v>
      </c>
      <c r="U8" s="30" t="s">
        <v>186</v>
      </c>
      <c r="V8" s="158">
        <v>1</v>
      </c>
      <c r="W8" s="43">
        <v>1</v>
      </c>
      <c r="X8" s="450"/>
      <c r="Y8" s="111">
        <v>0.94279999999999997</v>
      </c>
      <c r="Z8" s="43">
        <f>+$Q$8</f>
        <v>0.95</v>
      </c>
      <c r="AA8" s="112">
        <f>+IF((Y8/Z8)&gt;100%,(8.33333%*12),((Y8/Z8)*(8.33333%*12)))</f>
        <v>0.99242065566315796</v>
      </c>
      <c r="AB8" s="298" t="s">
        <v>239</v>
      </c>
      <c r="AC8" s="111">
        <v>1</v>
      </c>
      <c r="AD8" s="43">
        <f>+$W$8</f>
        <v>1</v>
      </c>
      <c r="AE8" s="112">
        <f>+AC8/AD8</f>
        <v>1</v>
      </c>
      <c r="AF8" s="298" t="s">
        <v>240</v>
      </c>
    </row>
    <row r="9" spans="1:32" ht="156" customHeight="1" x14ac:dyDescent="0.25">
      <c r="A9" s="432"/>
      <c r="B9" s="434"/>
      <c r="C9" s="415"/>
      <c r="D9" s="416"/>
      <c r="E9" s="434"/>
      <c r="F9" s="440" t="s">
        <v>102</v>
      </c>
      <c r="G9" s="437"/>
      <c r="H9" s="432" t="s">
        <v>241</v>
      </c>
      <c r="I9" s="435" t="s">
        <v>175</v>
      </c>
      <c r="J9" s="432"/>
      <c r="K9" s="434" t="s">
        <v>242</v>
      </c>
      <c r="L9" s="26" t="s">
        <v>243</v>
      </c>
      <c r="M9" s="108" t="s">
        <v>244</v>
      </c>
      <c r="N9" s="108" t="s">
        <v>185</v>
      </c>
      <c r="O9" s="108" t="s">
        <v>186</v>
      </c>
      <c r="P9" s="36"/>
      <c r="Q9" s="155">
        <v>1</v>
      </c>
      <c r="R9" s="64"/>
      <c r="S9" s="64"/>
      <c r="T9" s="64"/>
      <c r="U9" s="64"/>
      <c r="V9" s="65"/>
      <c r="W9" s="65"/>
      <c r="X9" s="450"/>
      <c r="Y9" s="157">
        <v>0.90800000000000003</v>
      </c>
      <c r="Z9" s="155">
        <v>1</v>
      </c>
      <c r="AA9" s="157">
        <f>+IF((Y9/Z9)&gt;1,1,(Y9/Z9))</f>
        <v>0.90800000000000003</v>
      </c>
      <c r="AB9" s="299" t="s">
        <v>245</v>
      </c>
      <c r="AC9" s="297"/>
      <c r="AD9" s="297"/>
      <c r="AE9" s="297"/>
      <c r="AF9" s="297"/>
    </row>
    <row r="10" spans="1:32" ht="350.25" customHeight="1" x14ac:dyDescent="0.25">
      <c r="A10" s="432"/>
      <c r="B10" s="434"/>
      <c r="C10" s="415"/>
      <c r="D10" s="416"/>
      <c r="E10" s="434"/>
      <c r="F10" s="440"/>
      <c r="G10" s="437"/>
      <c r="H10" s="432"/>
      <c r="I10" s="434"/>
      <c r="J10" s="432"/>
      <c r="K10" s="434"/>
      <c r="L10" s="380" t="s">
        <v>246</v>
      </c>
      <c r="M10" s="382" t="s">
        <v>247</v>
      </c>
      <c r="N10" s="382" t="s">
        <v>185</v>
      </c>
      <c r="O10" s="382" t="s">
        <v>180</v>
      </c>
      <c r="P10" s="37"/>
      <c r="Q10" s="382">
        <v>10</v>
      </c>
      <c r="R10" s="30" t="s">
        <v>248</v>
      </c>
      <c r="S10" s="30" t="s">
        <v>249</v>
      </c>
      <c r="T10" s="30" t="s">
        <v>185</v>
      </c>
      <c r="U10" s="30" t="s">
        <v>180</v>
      </c>
      <c r="V10" s="37"/>
      <c r="W10" s="30">
        <v>20</v>
      </c>
      <c r="X10" s="450"/>
      <c r="Y10" s="447">
        <v>10</v>
      </c>
      <c r="Z10" s="447">
        <f>+$Q$10</f>
        <v>10</v>
      </c>
      <c r="AA10" s="445">
        <f>+Y10/Z10</f>
        <v>1</v>
      </c>
      <c r="AB10" s="382" t="s">
        <v>250</v>
      </c>
      <c r="AC10" s="159">
        <v>20</v>
      </c>
      <c r="AD10" s="159">
        <f>+$W$10</f>
        <v>20</v>
      </c>
      <c r="AE10" s="112">
        <f>+AC10/AD10</f>
        <v>1</v>
      </c>
      <c r="AF10" s="88" t="s">
        <v>251</v>
      </c>
    </row>
    <row r="11" spans="1:32" ht="194.25" customHeight="1" x14ac:dyDescent="0.25">
      <c r="A11" s="432"/>
      <c r="B11" s="434"/>
      <c r="C11" s="415"/>
      <c r="D11" s="416"/>
      <c r="E11" s="434"/>
      <c r="F11" s="440"/>
      <c r="G11" s="437"/>
      <c r="H11" s="432"/>
      <c r="I11" s="434"/>
      <c r="J11" s="432"/>
      <c r="K11" s="434"/>
      <c r="L11" s="381"/>
      <c r="M11" s="383"/>
      <c r="N11" s="383"/>
      <c r="O11" s="383"/>
      <c r="P11" s="37"/>
      <c r="Q11" s="383"/>
      <c r="R11" s="30" t="s">
        <v>252</v>
      </c>
      <c r="S11" s="30" t="s">
        <v>244</v>
      </c>
      <c r="T11" s="30" t="s">
        <v>185</v>
      </c>
      <c r="U11" s="30" t="s">
        <v>186</v>
      </c>
      <c r="V11" s="37"/>
      <c r="W11" s="43">
        <v>0.25</v>
      </c>
      <c r="X11" s="450"/>
      <c r="Y11" s="448"/>
      <c r="Z11" s="448"/>
      <c r="AA11" s="446"/>
      <c r="AB11" s="383"/>
      <c r="AC11" s="112">
        <v>1</v>
      </c>
      <c r="AD11" s="219">
        <v>1</v>
      </c>
      <c r="AE11" s="112">
        <f>+AC11/AD11</f>
        <v>1</v>
      </c>
      <c r="AF11" s="88" t="s">
        <v>253</v>
      </c>
    </row>
    <row r="12" spans="1:32" ht="257.25" customHeight="1" x14ac:dyDescent="0.25">
      <c r="A12" s="432"/>
      <c r="B12" s="434"/>
      <c r="C12" s="415"/>
      <c r="D12" s="416"/>
      <c r="E12" s="434"/>
      <c r="F12" s="440"/>
      <c r="G12" s="437"/>
      <c r="H12" s="432"/>
      <c r="I12" s="434"/>
      <c r="J12" s="432"/>
      <c r="K12" s="434"/>
      <c r="L12" s="108" t="s">
        <v>254</v>
      </c>
      <c r="M12" s="108" t="s">
        <v>255</v>
      </c>
      <c r="N12" s="108" t="s">
        <v>179</v>
      </c>
      <c r="O12" s="108" t="s">
        <v>180</v>
      </c>
      <c r="P12" s="36"/>
      <c r="Q12" s="156">
        <v>250</v>
      </c>
      <c r="R12" s="108" t="s">
        <v>256</v>
      </c>
      <c r="S12" s="108" t="s">
        <v>257</v>
      </c>
      <c r="T12" s="108" t="s">
        <v>232</v>
      </c>
      <c r="U12" s="108" t="s">
        <v>186</v>
      </c>
      <c r="V12" s="36"/>
      <c r="W12" s="94">
        <v>1</v>
      </c>
      <c r="X12" s="450"/>
      <c r="Y12" s="113">
        <v>256</v>
      </c>
      <c r="Z12" s="167">
        <v>256</v>
      </c>
      <c r="AA12" s="218">
        <f>+Y12/Z12</f>
        <v>1</v>
      </c>
      <c r="AB12" s="46" t="s">
        <v>258</v>
      </c>
      <c r="AC12" s="218">
        <v>1.33</v>
      </c>
      <c r="AD12" s="94">
        <f>+$W$12</f>
        <v>1</v>
      </c>
      <c r="AE12" s="218">
        <f>+IF((AC12/AD12)&gt;1,1,(AC12/AD12))</f>
        <v>1</v>
      </c>
      <c r="AF12" s="299" t="s">
        <v>259</v>
      </c>
    </row>
    <row r="13" spans="1:32" ht="45.75" thickBot="1" x14ac:dyDescent="0.3">
      <c r="C13" s="2"/>
      <c r="D13" s="2"/>
      <c r="Z13" s="62" t="s">
        <v>204</v>
      </c>
      <c r="AA13" s="97">
        <f>AVERAGE(AA7:AA12)</f>
        <v>0.98008405113263153</v>
      </c>
      <c r="AD13" s="62" t="s">
        <v>205</v>
      </c>
      <c r="AE13" s="97">
        <f>AVERAGE(AE8:AE12)</f>
        <v>1</v>
      </c>
    </row>
    <row r="14" spans="1:32" x14ac:dyDescent="0.25">
      <c r="C14" s="2"/>
      <c r="D14" s="2"/>
    </row>
    <row r="15" spans="1:32" x14ac:dyDescent="0.25">
      <c r="C15" s="2"/>
      <c r="D15" s="2"/>
    </row>
    <row r="16" spans="1:32" x14ac:dyDescent="0.25">
      <c r="C16" s="2"/>
      <c r="D16" s="2"/>
    </row>
    <row r="17" spans="3:4" x14ac:dyDescent="0.25">
      <c r="C17" s="2"/>
      <c r="D17" s="2"/>
    </row>
    <row r="18" spans="3:4" x14ac:dyDescent="0.25">
      <c r="C18" s="2"/>
      <c r="D18" s="2"/>
    </row>
    <row r="19" spans="3:4" x14ac:dyDescent="0.25">
      <c r="C19" s="2"/>
      <c r="D19" s="2"/>
    </row>
    <row r="20" spans="3:4" x14ac:dyDescent="0.25">
      <c r="C20" s="2"/>
      <c r="D20" s="2"/>
    </row>
    <row r="21" spans="3:4" x14ac:dyDescent="0.25">
      <c r="C21" s="2"/>
      <c r="D21" s="2"/>
    </row>
    <row r="22" spans="3:4" x14ac:dyDescent="0.25">
      <c r="C22" s="2"/>
      <c r="D22" s="2"/>
    </row>
    <row r="23" spans="3:4" x14ac:dyDescent="0.25">
      <c r="C23" s="2"/>
      <c r="D23" s="2"/>
    </row>
    <row r="24" spans="3:4" x14ac:dyDescent="0.25">
      <c r="C24" s="2"/>
      <c r="D24" s="2"/>
    </row>
    <row r="25" spans="3:4" x14ac:dyDescent="0.25">
      <c r="C25" s="2"/>
      <c r="D25" s="2"/>
    </row>
    <row r="26" spans="3:4" x14ac:dyDescent="0.25">
      <c r="C26" s="2"/>
      <c r="D26" s="2"/>
    </row>
    <row r="27" spans="3:4" x14ac:dyDescent="0.25">
      <c r="C27" s="2"/>
      <c r="D27" s="2"/>
    </row>
    <row r="28" spans="3:4" x14ac:dyDescent="0.25">
      <c r="C28" s="2"/>
      <c r="D28" s="2"/>
    </row>
    <row r="29" spans="3:4" x14ac:dyDescent="0.25">
      <c r="C29" s="2"/>
      <c r="D29" s="2"/>
    </row>
    <row r="30" spans="3:4" x14ac:dyDescent="0.25">
      <c r="C30" s="2"/>
      <c r="D30" s="2"/>
    </row>
    <row r="31" spans="3:4" x14ac:dyDescent="0.25">
      <c r="C31" s="2"/>
      <c r="D31" s="2"/>
    </row>
    <row r="32" spans="3:4" x14ac:dyDescent="0.25">
      <c r="C32" s="2"/>
      <c r="D32" s="2"/>
    </row>
    <row r="33" spans="3:4" x14ac:dyDescent="0.25">
      <c r="C33" s="2"/>
      <c r="D33" s="2"/>
    </row>
    <row r="34" spans="3:4" x14ac:dyDescent="0.25">
      <c r="C34" s="2"/>
      <c r="D34" s="2"/>
    </row>
    <row r="35" spans="3:4" x14ac:dyDescent="0.25">
      <c r="C35" s="2"/>
      <c r="D35" s="2"/>
    </row>
    <row r="36" spans="3:4" x14ac:dyDescent="0.25">
      <c r="C36" s="2"/>
      <c r="D36" s="2"/>
    </row>
    <row r="37" spans="3:4" x14ac:dyDescent="0.25">
      <c r="C37" s="2"/>
      <c r="D37" s="2"/>
    </row>
    <row r="38" spans="3:4" x14ac:dyDescent="0.25">
      <c r="C38" s="2"/>
      <c r="D38" s="2"/>
    </row>
    <row r="39" spans="3:4" x14ac:dyDescent="0.25">
      <c r="C39" s="2"/>
      <c r="D39" s="2"/>
    </row>
    <row r="40" spans="3:4" x14ac:dyDescent="0.25">
      <c r="C40" s="2"/>
      <c r="D40" s="2"/>
    </row>
    <row r="41" spans="3:4" x14ac:dyDescent="0.25">
      <c r="C41" s="2"/>
      <c r="D41" s="2"/>
    </row>
    <row r="42" spans="3:4" x14ac:dyDescent="0.25">
      <c r="C42" s="2"/>
      <c r="D42" s="2"/>
    </row>
    <row r="43" spans="3:4" x14ac:dyDescent="0.25">
      <c r="C43" s="2"/>
      <c r="D43" s="2"/>
    </row>
  </sheetData>
  <mergeCells count="39">
    <mergeCell ref="L10:L11"/>
    <mergeCell ref="M10:M11"/>
    <mergeCell ref="AA10:AA11"/>
    <mergeCell ref="AB10:AB11"/>
    <mergeCell ref="N10:N11"/>
    <mergeCell ref="O10:O11"/>
    <mergeCell ref="Q10:Q11"/>
    <mergeCell ref="Y10:Y11"/>
    <mergeCell ref="Z10:Z11"/>
    <mergeCell ref="X7:X12"/>
    <mergeCell ref="J7:J12"/>
    <mergeCell ref="K7:K8"/>
    <mergeCell ref="K9:K12"/>
    <mergeCell ref="I7:I8"/>
    <mergeCell ref="H7:H8"/>
    <mergeCell ref="I9:I12"/>
    <mergeCell ref="H9:H12"/>
    <mergeCell ref="A7:A12"/>
    <mergeCell ref="B7:B12"/>
    <mergeCell ref="E7:E12"/>
    <mergeCell ref="G7:G12"/>
    <mergeCell ref="F7:F8"/>
    <mergeCell ref="F9:F12"/>
    <mergeCell ref="C7:C12"/>
    <mergeCell ref="D7:D12"/>
    <mergeCell ref="E1:X3"/>
    <mergeCell ref="X4:X5"/>
    <mergeCell ref="A4:K4"/>
    <mergeCell ref="Y5:AB5"/>
    <mergeCell ref="Y4:AF4"/>
    <mergeCell ref="AC5:AF5"/>
    <mergeCell ref="A5:B5"/>
    <mergeCell ref="R4:W5"/>
    <mergeCell ref="E5:F5"/>
    <mergeCell ref="G5:H5"/>
    <mergeCell ref="K5:K6"/>
    <mergeCell ref="L4:Q5"/>
    <mergeCell ref="J5:J6"/>
    <mergeCell ref="C5:D5"/>
  </mergeCells>
  <pageMargins left="0.7" right="0.7" top="0.75" bottom="0.75" header="0.3" footer="0.3"/>
  <pageSetup paperSize="9" orientation="portrait" horizontalDpi="1200" verticalDpi="1200"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DB43"/>
  <sheetViews>
    <sheetView zoomScale="115" zoomScaleNormal="115" workbookViewId="0">
      <selection activeCell="D9" sqref="D9"/>
    </sheetView>
  </sheetViews>
  <sheetFormatPr baseColWidth="10" defaultColWidth="11.42578125" defaultRowHeight="15" x14ac:dyDescent="0.25"/>
  <cols>
    <col min="1" max="1" width="19.28515625" customWidth="1"/>
    <col min="2" max="2" width="17.28515625" customWidth="1"/>
    <col min="3" max="3" width="20" style="5" customWidth="1"/>
    <col min="4" max="4" width="26.7109375" style="5" customWidth="1"/>
    <col min="5" max="5" width="26.7109375" customWidth="1"/>
    <col min="6" max="6" width="24.42578125" customWidth="1"/>
    <col min="7" max="7" width="18" customWidth="1"/>
    <col min="8" max="8" width="18.85546875" customWidth="1"/>
    <col min="9" max="9" width="20.5703125" customWidth="1"/>
    <col min="10" max="10" width="19.5703125" customWidth="1"/>
    <col min="11" max="11" width="23.28515625" customWidth="1"/>
    <col min="12" max="12" width="31" customWidth="1"/>
    <col min="13" max="13" width="35" customWidth="1"/>
    <col min="14" max="14" width="18.28515625" customWidth="1"/>
    <col min="16" max="16" width="21.42578125" customWidth="1"/>
    <col min="17" max="17" width="16.85546875" customWidth="1"/>
    <col min="19" max="19" width="18.42578125" bestFit="1" customWidth="1"/>
    <col min="20" max="20" width="14.85546875" customWidth="1"/>
    <col min="21" max="21" width="17" customWidth="1"/>
    <col min="22" max="23" width="20.85546875" customWidth="1"/>
    <col min="24" max="24" width="15.42578125" customWidth="1"/>
    <col min="25" max="25" width="15.7109375" customWidth="1"/>
    <col min="26" max="26" width="17" customWidth="1"/>
    <col min="27" max="27" width="20.140625" bestFit="1" customWidth="1"/>
    <col min="28" max="28" width="52.28515625" customWidth="1"/>
    <col min="29" max="29" width="16.85546875" customWidth="1"/>
    <col min="31" max="31" width="24.5703125" customWidth="1"/>
    <col min="32" max="32" width="15.140625" customWidth="1"/>
  </cols>
  <sheetData>
    <row r="1" spans="1:106" s="1" customFormat="1" ht="24.95" customHeight="1" x14ac:dyDescent="0.25">
      <c r="E1" s="401" t="s">
        <v>131</v>
      </c>
      <c r="F1" s="401"/>
      <c r="G1" s="401"/>
      <c r="H1" s="401"/>
      <c r="I1" s="401"/>
      <c r="J1" s="401"/>
      <c r="K1" s="401"/>
      <c r="L1" s="401"/>
      <c r="M1" s="401"/>
      <c r="N1" s="401"/>
      <c r="O1" s="401"/>
      <c r="P1" s="401"/>
      <c r="Q1" s="401"/>
      <c r="R1" s="401"/>
      <c r="S1" s="401"/>
      <c r="T1" s="401"/>
      <c r="U1" s="401"/>
      <c r="V1" s="401"/>
      <c r="W1" s="401"/>
      <c r="X1" s="401"/>
      <c r="AE1" s="53" t="s">
        <v>132</v>
      </c>
      <c r="AF1" s="56">
        <v>44512</v>
      </c>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row>
    <row r="2" spans="1:106" s="1" customFormat="1" ht="24.95" customHeight="1" x14ac:dyDescent="0.25">
      <c r="E2" s="401"/>
      <c r="F2" s="401"/>
      <c r="G2" s="401"/>
      <c r="H2" s="401"/>
      <c r="I2" s="401"/>
      <c r="J2" s="401"/>
      <c r="K2" s="401"/>
      <c r="L2" s="401"/>
      <c r="M2" s="401"/>
      <c r="N2" s="401"/>
      <c r="O2" s="401"/>
      <c r="P2" s="401"/>
      <c r="Q2" s="401"/>
      <c r="R2" s="401"/>
      <c r="S2" s="401"/>
      <c r="T2" s="401"/>
      <c r="U2" s="401"/>
      <c r="V2" s="401"/>
      <c r="W2" s="401"/>
      <c r="X2" s="401"/>
      <c r="AE2" s="54" t="s">
        <v>133</v>
      </c>
      <c r="AF2" s="55">
        <v>3</v>
      </c>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row>
    <row r="3" spans="1:106" s="1" customFormat="1" ht="24.95" customHeight="1" x14ac:dyDescent="0.25">
      <c r="E3" s="401"/>
      <c r="F3" s="401"/>
      <c r="G3" s="401"/>
      <c r="H3" s="401"/>
      <c r="I3" s="401"/>
      <c r="J3" s="401"/>
      <c r="K3" s="401"/>
      <c r="L3" s="401"/>
      <c r="M3" s="401"/>
      <c r="N3" s="401"/>
      <c r="O3" s="401"/>
      <c r="P3" s="401"/>
      <c r="Q3" s="401"/>
      <c r="R3" s="401"/>
      <c r="S3" s="401"/>
      <c r="T3" s="401"/>
      <c r="U3" s="401"/>
      <c r="V3" s="401"/>
      <c r="W3" s="401"/>
      <c r="X3" s="401"/>
      <c r="AE3" s="54" t="s">
        <v>134</v>
      </c>
      <c r="AF3" s="55" t="s">
        <v>135</v>
      </c>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row>
    <row r="4" spans="1:106" s="8" customFormat="1" x14ac:dyDescent="0.25">
      <c r="A4" s="402" t="s">
        <v>136</v>
      </c>
      <c r="B4" s="403"/>
      <c r="C4" s="403"/>
      <c r="D4" s="403"/>
      <c r="E4" s="403"/>
      <c r="F4" s="403"/>
      <c r="G4" s="403"/>
      <c r="H4" s="403"/>
      <c r="I4" s="403"/>
      <c r="J4" s="403"/>
      <c r="K4" s="404"/>
      <c r="L4" s="395" t="s">
        <v>137</v>
      </c>
      <c r="M4" s="396"/>
      <c r="N4" s="396"/>
      <c r="O4" s="396"/>
      <c r="P4" s="396"/>
      <c r="Q4" s="397"/>
      <c r="R4" s="395" t="s">
        <v>138</v>
      </c>
      <c r="S4" s="396"/>
      <c r="T4" s="396"/>
      <c r="U4" s="396"/>
      <c r="V4" s="396"/>
      <c r="W4" s="397"/>
      <c r="X4" s="405" t="s">
        <v>139</v>
      </c>
      <c r="Y4" s="385" t="s">
        <v>140</v>
      </c>
      <c r="Z4" s="386"/>
      <c r="AA4" s="386"/>
      <c r="AB4" s="386"/>
      <c r="AC4" s="386"/>
      <c r="AD4" s="386"/>
      <c r="AE4" s="386"/>
      <c r="AF4" s="387"/>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row>
    <row r="5" spans="1:106" s="8" customFormat="1" ht="36" customHeight="1" x14ac:dyDescent="0.25">
      <c r="A5" s="388" t="s">
        <v>141</v>
      </c>
      <c r="B5" s="389"/>
      <c r="C5" s="388" t="s">
        <v>15</v>
      </c>
      <c r="D5" s="392"/>
      <c r="E5" s="388" t="s">
        <v>142</v>
      </c>
      <c r="F5" s="392"/>
      <c r="G5" s="388" t="s">
        <v>143</v>
      </c>
      <c r="H5" s="392"/>
      <c r="I5" s="52" t="s">
        <v>224</v>
      </c>
      <c r="J5" s="393" t="s">
        <v>0</v>
      </c>
      <c r="K5" s="393" t="s">
        <v>145</v>
      </c>
      <c r="L5" s="398"/>
      <c r="M5" s="399"/>
      <c r="N5" s="399"/>
      <c r="O5" s="399"/>
      <c r="P5" s="399"/>
      <c r="Q5" s="400"/>
      <c r="R5" s="398"/>
      <c r="S5" s="399"/>
      <c r="T5" s="399"/>
      <c r="U5" s="399"/>
      <c r="V5" s="399"/>
      <c r="W5" s="400"/>
      <c r="X5" s="406"/>
      <c r="Y5" s="388" t="s">
        <v>146</v>
      </c>
      <c r="Z5" s="389"/>
      <c r="AA5" s="389"/>
      <c r="AB5" s="390"/>
      <c r="AC5" s="391" t="s">
        <v>147</v>
      </c>
      <c r="AD5" s="389"/>
      <c r="AE5" s="389"/>
      <c r="AF5" s="392"/>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row>
    <row r="6" spans="1:106" s="8" customFormat="1" ht="45" x14ac:dyDescent="0.25">
      <c r="A6" s="29" t="s">
        <v>148</v>
      </c>
      <c r="B6" s="29" t="s">
        <v>149</v>
      </c>
      <c r="C6" s="29" t="s">
        <v>85</v>
      </c>
      <c r="D6" s="29" t="s">
        <v>90</v>
      </c>
      <c r="E6" s="29" t="s">
        <v>150</v>
      </c>
      <c r="F6" s="29" t="s">
        <v>151</v>
      </c>
      <c r="G6" s="29" t="s">
        <v>152</v>
      </c>
      <c r="H6" s="29" t="s">
        <v>153</v>
      </c>
      <c r="I6" s="29" t="s">
        <v>154</v>
      </c>
      <c r="J6" s="394"/>
      <c r="K6" s="394"/>
      <c r="L6" s="29" t="s">
        <v>137</v>
      </c>
      <c r="M6" s="29" t="s">
        <v>155</v>
      </c>
      <c r="N6" s="29" t="s">
        <v>156</v>
      </c>
      <c r="O6" s="29" t="s">
        <v>157</v>
      </c>
      <c r="P6" s="29" t="s">
        <v>158</v>
      </c>
      <c r="Q6" s="29" t="s">
        <v>159</v>
      </c>
      <c r="R6" s="29" t="s">
        <v>138</v>
      </c>
      <c r="S6" s="29" t="s">
        <v>160</v>
      </c>
      <c r="T6" s="29" t="s">
        <v>156</v>
      </c>
      <c r="U6" s="29" t="s">
        <v>157</v>
      </c>
      <c r="V6" s="29" t="s">
        <v>158</v>
      </c>
      <c r="W6" s="29" t="s">
        <v>161</v>
      </c>
      <c r="X6" s="29" t="s">
        <v>162</v>
      </c>
      <c r="Y6" s="29" t="s">
        <v>163</v>
      </c>
      <c r="Z6" s="29" t="s">
        <v>164</v>
      </c>
      <c r="AA6" s="29" t="s">
        <v>165</v>
      </c>
      <c r="AB6" s="29" t="s">
        <v>166</v>
      </c>
      <c r="AC6" s="29" t="s">
        <v>167</v>
      </c>
      <c r="AD6" s="29" t="s">
        <v>164</v>
      </c>
      <c r="AE6" s="29" t="s">
        <v>165</v>
      </c>
      <c r="AF6" s="29" t="s">
        <v>166</v>
      </c>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row>
    <row r="7" spans="1:106" s="21" customFormat="1" ht="132.75" customHeight="1" x14ac:dyDescent="0.25">
      <c r="A7" s="451" t="s">
        <v>168</v>
      </c>
      <c r="B7" s="453" t="s">
        <v>169</v>
      </c>
      <c r="C7" s="456" t="s">
        <v>170</v>
      </c>
      <c r="D7" s="458" t="s">
        <v>207</v>
      </c>
      <c r="E7" s="233" t="s">
        <v>260</v>
      </c>
      <c r="F7" s="233" t="s">
        <v>101</v>
      </c>
      <c r="G7" s="453" t="s">
        <v>261</v>
      </c>
      <c r="H7" s="455" t="s">
        <v>174</v>
      </c>
      <c r="I7" s="244" t="s">
        <v>262</v>
      </c>
      <c r="J7" s="455" t="s">
        <v>263</v>
      </c>
      <c r="K7" s="85" t="s">
        <v>264</v>
      </c>
      <c r="L7" s="116" t="s">
        <v>265</v>
      </c>
      <c r="M7" s="116" t="s">
        <v>266</v>
      </c>
      <c r="N7" s="117" t="s">
        <v>232</v>
      </c>
      <c r="O7" s="117" t="s">
        <v>186</v>
      </c>
      <c r="P7" s="116" t="s">
        <v>267</v>
      </c>
      <c r="Q7" s="118">
        <v>1</v>
      </c>
      <c r="R7" s="66"/>
      <c r="S7" s="67"/>
      <c r="T7" s="67"/>
      <c r="U7" s="67"/>
      <c r="V7" s="66"/>
      <c r="W7" s="67"/>
      <c r="X7" s="460" t="s">
        <v>268</v>
      </c>
      <c r="Y7" s="220">
        <v>0.94</v>
      </c>
      <c r="Z7" s="50">
        <v>1</v>
      </c>
      <c r="AA7" s="220">
        <f>+Y7/Z7</f>
        <v>0.94</v>
      </c>
      <c r="AB7" s="221" t="s">
        <v>269</v>
      </c>
      <c r="AC7" s="66"/>
      <c r="AD7" s="66"/>
      <c r="AE7" s="66"/>
      <c r="AF7" s="68"/>
    </row>
    <row r="8" spans="1:106" s="106" customFormat="1" ht="139.5" customHeight="1" x14ac:dyDescent="0.25">
      <c r="A8" s="452"/>
      <c r="B8" s="454"/>
      <c r="C8" s="457"/>
      <c r="D8" s="459"/>
      <c r="E8" s="234" t="s">
        <v>172</v>
      </c>
      <c r="F8" s="234" t="s">
        <v>127</v>
      </c>
      <c r="G8" s="454"/>
      <c r="H8" s="455"/>
      <c r="I8" s="244" t="s">
        <v>227</v>
      </c>
      <c r="J8" s="455"/>
      <c r="K8" s="114" t="s">
        <v>270</v>
      </c>
      <c r="L8" s="114" t="s">
        <v>271</v>
      </c>
      <c r="M8" s="114" t="s">
        <v>272</v>
      </c>
      <c r="N8" s="114" t="s">
        <v>232</v>
      </c>
      <c r="O8" s="114" t="s">
        <v>186</v>
      </c>
      <c r="P8" s="114" t="s">
        <v>267</v>
      </c>
      <c r="Q8" s="115">
        <v>1</v>
      </c>
      <c r="R8" s="104"/>
      <c r="S8" s="104"/>
      <c r="T8" s="104"/>
      <c r="U8" s="104"/>
      <c r="V8" s="104"/>
      <c r="W8" s="104"/>
      <c r="X8" s="460"/>
      <c r="Y8" s="119">
        <v>1</v>
      </c>
      <c r="Z8" s="120">
        <v>1</v>
      </c>
      <c r="AA8" s="120">
        <f>+Y8/Z8</f>
        <v>1</v>
      </c>
      <c r="AB8" s="222" t="s">
        <v>273</v>
      </c>
      <c r="AC8" s="104"/>
      <c r="AD8" s="104"/>
      <c r="AE8" s="104"/>
      <c r="AF8" s="105"/>
    </row>
    <row r="9" spans="1:106" ht="42" customHeight="1" x14ac:dyDescent="0.25">
      <c r="C9"/>
      <c r="D9"/>
      <c r="L9" s="106"/>
      <c r="Z9" s="62" t="s">
        <v>204</v>
      </c>
      <c r="AA9" s="97">
        <f>AVERAGE(AA7:AA8)</f>
        <v>0.97</v>
      </c>
    </row>
    <row r="10" spans="1:106" x14ac:dyDescent="0.25">
      <c r="C10" s="19"/>
      <c r="D10" s="19"/>
      <c r="L10" s="106"/>
    </row>
    <row r="11" spans="1:106" x14ac:dyDescent="0.25">
      <c r="C11" s="19"/>
      <c r="D11" s="19"/>
    </row>
    <row r="12" spans="1:106" x14ac:dyDescent="0.25">
      <c r="C12" s="19"/>
      <c r="D12" s="19"/>
    </row>
    <row r="13" spans="1:106" x14ac:dyDescent="0.25">
      <c r="C13" s="2"/>
      <c r="D13" s="2"/>
    </row>
    <row r="14" spans="1:106" x14ac:dyDescent="0.25">
      <c r="C14" s="2"/>
      <c r="D14" s="2"/>
    </row>
    <row r="15" spans="1:106" x14ac:dyDescent="0.25">
      <c r="C15" s="2"/>
      <c r="D15" s="2"/>
    </row>
    <row r="16" spans="1:106" x14ac:dyDescent="0.25">
      <c r="C16" s="2"/>
      <c r="D16" s="2"/>
    </row>
    <row r="17" spans="3:4" x14ac:dyDescent="0.25">
      <c r="C17" s="2"/>
      <c r="D17" s="2"/>
    </row>
    <row r="18" spans="3:4" x14ac:dyDescent="0.25">
      <c r="C18" s="2"/>
      <c r="D18" s="2"/>
    </row>
    <row r="19" spans="3:4" x14ac:dyDescent="0.25">
      <c r="C19" s="2"/>
      <c r="D19" s="2"/>
    </row>
    <row r="20" spans="3:4" x14ac:dyDescent="0.25">
      <c r="C20" s="2"/>
      <c r="D20" s="2"/>
    </row>
    <row r="21" spans="3:4" x14ac:dyDescent="0.25">
      <c r="C21" s="2"/>
      <c r="D21" s="2"/>
    </row>
    <row r="22" spans="3:4" x14ac:dyDescent="0.25">
      <c r="C22" s="2"/>
      <c r="D22" s="2"/>
    </row>
    <row r="23" spans="3:4" x14ac:dyDescent="0.25">
      <c r="C23" s="2"/>
      <c r="D23" s="2"/>
    </row>
    <row r="24" spans="3:4" x14ac:dyDescent="0.25">
      <c r="C24" s="2"/>
      <c r="D24" s="2"/>
    </row>
    <row r="25" spans="3:4" x14ac:dyDescent="0.25">
      <c r="C25" s="2"/>
      <c r="D25" s="2"/>
    </row>
    <row r="26" spans="3:4" x14ac:dyDescent="0.25">
      <c r="C26" s="2"/>
      <c r="D26" s="2"/>
    </row>
    <row r="27" spans="3:4" x14ac:dyDescent="0.25">
      <c r="C27" s="2"/>
      <c r="D27" s="2"/>
    </row>
    <row r="28" spans="3:4" x14ac:dyDescent="0.25">
      <c r="C28" s="2"/>
      <c r="D28" s="2"/>
    </row>
    <row r="29" spans="3:4" x14ac:dyDescent="0.25">
      <c r="C29" s="2"/>
      <c r="D29" s="2"/>
    </row>
    <row r="30" spans="3:4" x14ac:dyDescent="0.25">
      <c r="C30" s="2"/>
      <c r="D30" s="2"/>
    </row>
    <row r="31" spans="3:4" x14ac:dyDescent="0.25">
      <c r="C31" s="2"/>
      <c r="D31" s="2"/>
    </row>
    <row r="32" spans="3:4" x14ac:dyDescent="0.25">
      <c r="C32" s="2"/>
      <c r="D32" s="2"/>
    </row>
    <row r="33" spans="3:4" x14ac:dyDescent="0.25">
      <c r="C33" s="2"/>
      <c r="D33" s="2"/>
    </row>
    <row r="34" spans="3:4" x14ac:dyDescent="0.25">
      <c r="C34" s="2"/>
      <c r="D34" s="2"/>
    </row>
    <row r="35" spans="3:4" x14ac:dyDescent="0.25">
      <c r="C35" s="2"/>
      <c r="D35" s="2"/>
    </row>
    <row r="36" spans="3:4" x14ac:dyDescent="0.25">
      <c r="C36" s="2"/>
      <c r="D36" s="2"/>
    </row>
    <row r="37" spans="3:4" x14ac:dyDescent="0.25">
      <c r="C37" s="2"/>
      <c r="D37" s="2"/>
    </row>
    <row r="38" spans="3:4" x14ac:dyDescent="0.25">
      <c r="C38" s="2"/>
      <c r="D38" s="2"/>
    </row>
    <row r="39" spans="3:4" x14ac:dyDescent="0.25">
      <c r="C39" s="2"/>
      <c r="D39" s="2"/>
    </row>
    <row r="40" spans="3:4" x14ac:dyDescent="0.25">
      <c r="C40" s="2"/>
      <c r="D40" s="2"/>
    </row>
    <row r="41" spans="3:4" x14ac:dyDescent="0.25">
      <c r="C41" s="2"/>
      <c r="D41" s="2"/>
    </row>
    <row r="42" spans="3:4" x14ac:dyDescent="0.25">
      <c r="C42" s="2"/>
      <c r="D42" s="2"/>
    </row>
    <row r="43" spans="3:4" x14ac:dyDescent="0.25">
      <c r="C43" s="2"/>
      <c r="D43" s="2"/>
    </row>
  </sheetData>
  <mergeCells count="22">
    <mergeCell ref="E1:X3"/>
    <mergeCell ref="K5:K6"/>
    <mergeCell ref="A4:K4"/>
    <mergeCell ref="L4:Q5"/>
    <mergeCell ref="R4:W5"/>
    <mergeCell ref="X4:X5"/>
    <mergeCell ref="A5:B5"/>
    <mergeCell ref="J5:J6"/>
    <mergeCell ref="C5:D5"/>
    <mergeCell ref="Y4:AF4"/>
    <mergeCell ref="Y5:AB5"/>
    <mergeCell ref="J7:J8"/>
    <mergeCell ref="X7:X8"/>
    <mergeCell ref="E5:F5"/>
    <mergeCell ref="G5:H5"/>
    <mergeCell ref="A7:A8"/>
    <mergeCell ref="G7:G8"/>
    <mergeCell ref="H7:H8"/>
    <mergeCell ref="B7:B8"/>
    <mergeCell ref="AC5:AF5"/>
    <mergeCell ref="C7:C8"/>
    <mergeCell ref="D7:D8"/>
  </mergeCells>
  <pageMargins left="0.7" right="0.7" top="0.75" bottom="0.75" header="0.3" footer="0.3"/>
  <pageSetup paperSize="9" orientation="portrait" horizontalDpi="300" verticalDpi="300"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7" ma:contentTypeDescription="Crear nuevo documento." ma:contentTypeScope="" ma:versionID="8647760f914e1d68e790d0b1a823d42d">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31606ac19f3818e717bfa5f3e2af1df0"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411589bd-d1c8-4abd-94a2-ee9e95418c7c}"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CB1DF7-FDE8-4B45-B5C7-7F3FD015FC69}">
  <ds:schemaRefs>
    <ds:schemaRef ds:uri="http://purl.org/dc/terms/"/>
    <ds:schemaRef ds:uri="ea91d785-2c90-43d2-acd6-4207220cd395"/>
    <ds:schemaRef ds:uri="313dc85d-5bab-4eeb-86ad-9e619537987a"/>
    <ds:schemaRef ds:uri="http://www.w3.org/XML/1998/namespace"/>
    <ds:schemaRef ds:uri="http://schemas.microsoft.com/office/2006/documentManagement/types"/>
    <ds:schemaRef ds:uri="http://schemas.microsoft.com/office/infopath/2007/PartnerControls"/>
    <ds:schemaRef ds:uri="http://purl.org/dc/elements/1.1/"/>
    <ds:schemaRef ds:uri="http://purl.org/dc/dcmityp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16EA7F9F-CA20-4CF2-AC21-A949450DA24D}">
  <ds:schemaRefs>
    <ds:schemaRef ds:uri="http://schemas.microsoft.com/sharepoint/v3/contenttype/forms"/>
  </ds:schemaRefs>
</ds:datastoreItem>
</file>

<file path=customXml/itemProps3.xml><?xml version="1.0" encoding="utf-8"?>
<ds:datastoreItem xmlns:ds="http://schemas.openxmlformats.org/officeDocument/2006/customXml" ds:itemID="{A4546D4B-6AE3-4414-A0ED-3464E7E76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Consolidado</vt:lpstr>
      <vt:lpstr>ODS</vt:lpstr>
      <vt:lpstr>Gráficas</vt:lpstr>
      <vt:lpstr>Metas</vt:lpstr>
      <vt:lpstr>Objetivos est</vt:lpstr>
      <vt:lpstr>OAP</vt:lpstr>
      <vt:lpstr>OTI</vt:lpstr>
      <vt:lpstr>SMPCA</vt:lpstr>
      <vt:lpstr>OAJ</vt:lpstr>
      <vt:lpstr>Sub.Evaluación LA</vt:lpstr>
      <vt:lpstr>Sub.Seguimiento LA</vt:lpstr>
      <vt:lpstr>SIPTA</vt:lpstr>
      <vt:lpstr>SAF</vt:lpstr>
      <vt:lpstr>Comunicaciones</vt:lpstr>
      <vt:lpstr>Control Interno</vt:lpstr>
      <vt:lpstr>OCDI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Edith Jazmin Torres Rodríguez</dc:creator>
  <cp:keywords/>
  <dc:description/>
  <cp:lastModifiedBy>Derly Paola Mahecha Suarez</cp:lastModifiedBy>
  <cp:revision/>
  <dcterms:created xsi:type="dcterms:W3CDTF">2020-04-23T16:18:23Z</dcterms:created>
  <dcterms:modified xsi:type="dcterms:W3CDTF">2025-02-04T14:53:01Z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