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codeName="ThisWorkbook" defaultThemeVersion="166925"/>
  <mc:AlternateContent xmlns:mc="http://schemas.openxmlformats.org/markup-compatibility/2006">
    <mc:Choice Requires="x15">
      <x15ac:absPath xmlns:x15ac="http://schemas.microsoft.com/office/spreadsheetml/2010/11/ac" url="C:\Users\MAYERLY\Downloads\"/>
    </mc:Choice>
  </mc:AlternateContent>
  <xr:revisionPtr revIDLastSave="0" documentId="13_ncr:1_{0BCF55BA-3768-4FD2-89EC-C4F736F0FE1C}" xr6:coauthVersionLast="47" xr6:coauthVersionMax="47" xr10:uidLastSave="{00000000-0000-0000-0000-000000000000}"/>
  <workbookProtection workbookAlgorithmName="SHA-512" workbookHashValue="7jZCUf/mdn/T7VvGgIaNcHMPHGXO15QXO9I5QtsPMB9fASp7Zw+DzGOlSZMx1oo0wS6COe3n46IKDGSV4MsZNg==" workbookSaltValue="iXPH9k8abYL4fxPSOkqi8Q==" workbookSpinCount="100000" lockStructure="1"/>
  <bookViews>
    <workbookView xWindow="-120" yWindow="-120" windowWidth="29040" windowHeight="15840" xr2:uid="{AA4C601C-FD45-F143-871D-4AFECF102D70}"/>
  </bookViews>
  <sheets>
    <sheet name="a. Hoja de ruta gestión del cam" sheetId="9" r:id="rId1"/>
    <sheet name=" Clasificacion y viabilidad" sheetId="13" state="hidden" r:id="rId2"/>
    <sheet name="b. Plan de gestión del cambio" sheetId="15" r:id="rId3"/>
  </sheets>
  <definedNames>
    <definedName name="_xlnm.Print_Area" localSheetId="1">' Clasificacion y viabilidad'!$A$1:$J$83</definedName>
    <definedName name="_xlnm.Print_Area" localSheetId="0">'a. Hoja de ruta gestión del cam'!$A$1:$L$143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1" i="9" l="1"/>
  <c r="G49" i="9"/>
  <c r="G57" i="13"/>
  <c r="I57" i="13" s="1"/>
  <c r="K131" i="9"/>
  <c r="I48" i="9"/>
  <c r="G42" i="13"/>
  <c r="I42" i="13" s="1"/>
  <c r="H70" i="13" l="1"/>
  <c r="H69" i="13"/>
  <c r="H68" i="13"/>
  <c r="H67" i="13"/>
  <c r="G76" i="9"/>
  <c r="J92" i="9"/>
  <c r="J93" i="9"/>
  <c r="J94" i="9"/>
  <c r="J95" i="9"/>
  <c r="J96" i="9"/>
  <c r="J97" i="9"/>
  <c r="J98" i="9"/>
  <c r="J99" i="9"/>
  <c r="J100" i="9"/>
  <c r="J101" i="9"/>
  <c r="G40" i="13"/>
  <c r="I40" i="13" s="1"/>
  <c r="G140" i="9"/>
  <c r="I67" i="13" l="1"/>
  <c r="W39" i="15"/>
  <c r="V39" i="15"/>
  <c r="U39" i="15"/>
  <c r="T39" i="15"/>
  <c r="S39" i="15"/>
  <c r="R39" i="15"/>
  <c r="Q39" i="15"/>
  <c r="P39" i="15"/>
  <c r="O39" i="15"/>
  <c r="W40" i="15"/>
  <c r="V40" i="15"/>
  <c r="U40" i="15"/>
  <c r="T40" i="15"/>
  <c r="S40" i="15"/>
  <c r="R40" i="15"/>
  <c r="Q40" i="15"/>
  <c r="P40" i="15"/>
  <c r="O40" i="15"/>
  <c r="D76" i="13" l="1"/>
  <c r="G161" i="9"/>
  <c r="G72" i="13"/>
  <c r="G74" i="13"/>
  <c r="I74" i="13" s="1"/>
  <c r="G63" i="13"/>
  <c r="J102" i="9"/>
  <c r="J103" i="9"/>
  <c r="J104" i="9"/>
  <c r="J105" i="9"/>
  <c r="J106" i="9"/>
  <c r="J107" i="9"/>
  <c r="J108" i="9"/>
  <c r="J109" i="9"/>
  <c r="J110" i="9"/>
  <c r="J111" i="9"/>
  <c r="J112" i="9"/>
  <c r="J113" i="9"/>
  <c r="J114" i="9"/>
  <c r="J115" i="9"/>
  <c r="J116" i="9"/>
  <c r="G37" i="13"/>
  <c r="I37" i="13" s="1"/>
  <c r="G38" i="13"/>
  <c r="G28" i="13"/>
  <c r="I28" i="13" s="1"/>
  <c r="G26" i="13"/>
  <c r="G25" i="13"/>
  <c r="G24" i="13"/>
  <c r="G23" i="13"/>
  <c r="G22" i="13"/>
  <c r="G21" i="13"/>
  <c r="G20" i="13"/>
  <c r="G19" i="13"/>
  <c r="G18" i="13"/>
  <c r="G74" i="9"/>
  <c r="G16" i="13"/>
  <c r="I16" i="13" s="1"/>
  <c r="BB2" i="9"/>
  <c r="AX18" i="9"/>
  <c r="AY18" i="9"/>
  <c r="AW18" i="9"/>
  <c r="AW14" i="9"/>
  <c r="AW13" i="9"/>
  <c r="AW12" i="9"/>
  <c r="AW11" i="9"/>
  <c r="AW10" i="9"/>
  <c r="AW9" i="9"/>
  <c r="AW8" i="9"/>
  <c r="AW7" i="9"/>
  <c r="AW6" i="9"/>
  <c r="AW5" i="9"/>
  <c r="AW4" i="9"/>
  <c r="AY3" i="9"/>
  <c r="AX3" i="9"/>
  <c r="AW3" i="9"/>
  <c r="AX5" i="9"/>
  <c r="AY5" i="9"/>
  <c r="AX21" i="9"/>
  <c r="AY21" i="9"/>
  <c r="AW21" i="9"/>
  <c r="AX20" i="9"/>
  <c r="AY20" i="9"/>
  <c r="AW20" i="9"/>
  <c r="AX19" i="9"/>
  <c r="AY19" i="9"/>
  <c r="AW19" i="9"/>
  <c r="AX17" i="9"/>
  <c r="AY17" i="9"/>
  <c r="AW17" i="9"/>
  <c r="AX16" i="9"/>
  <c r="AY16" i="9"/>
  <c r="AW16" i="9"/>
  <c r="AX15" i="9"/>
  <c r="AY15" i="9"/>
  <c r="AW15" i="9"/>
  <c r="AX14" i="9"/>
  <c r="AY14" i="9"/>
  <c r="AX13" i="9"/>
  <c r="AY13" i="9"/>
  <c r="AX12" i="9"/>
  <c r="AY12" i="9"/>
  <c r="AX11" i="9"/>
  <c r="AY11" i="9"/>
  <c r="AX10" i="9"/>
  <c r="AY10" i="9"/>
  <c r="AX9" i="9"/>
  <c r="AY9" i="9"/>
  <c r="AX8" i="9"/>
  <c r="AY8" i="9"/>
  <c r="AX7" i="9"/>
  <c r="AY7" i="9"/>
  <c r="AX6" i="9"/>
  <c r="AY6" i="9"/>
  <c r="AX4" i="9"/>
  <c r="AY4" i="9"/>
  <c r="I60" i="9"/>
  <c r="G60" i="9"/>
  <c r="H59" i="9"/>
  <c r="H58" i="9"/>
  <c r="H57" i="9"/>
  <c r="H56" i="9"/>
  <c r="H55" i="9"/>
  <c r="H54" i="9"/>
  <c r="H53" i="9"/>
  <c r="H51" i="9"/>
  <c r="H52" i="9"/>
  <c r="H50" i="9"/>
  <c r="H49" i="9"/>
  <c r="G48" i="9"/>
  <c r="G47" i="9"/>
  <c r="I72" i="13" l="1"/>
  <c r="BC30" i="9"/>
  <c r="BD23" i="9"/>
  <c r="BD47" i="9"/>
  <c r="BB10" i="9"/>
  <c r="BB18" i="9"/>
  <c r="BB26" i="9"/>
  <c r="BB34" i="9"/>
  <c r="BB42" i="9"/>
  <c r="BB50" i="9"/>
  <c r="BC31" i="9"/>
  <c r="BC39" i="9"/>
  <c r="BC47" i="9"/>
  <c r="BD8" i="9"/>
  <c r="BD16" i="9"/>
  <c r="BD24" i="9"/>
  <c r="BD32" i="9"/>
  <c r="BD40" i="9"/>
  <c r="BD48" i="9"/>
  <c r="BB19" i="9"/>
  <c r="BB27" i="9"/>
  <c r="BB35" i="9"/>
  <c r="BB43" i="9"/>
  <c r="BC24" i="9"/>
  <c r="BC32" i="9"/>
  <c r="BC40" i="9"/>
  <c r="BC48" i="9"/>
  <c r="BD9" i="9"/>
  <c r="BD17" i="9"/>
  <c r="BD25" i="9"/>
  <c r="BD33" i="9"/>
  <c r="BD41" i="9"/>
  <c r="BD49" i="9"/>
  <c r="BB4" i="9"/>
  <c r="BB12" i="9"/>
  <c r="BB20" i="9"/>
  <c r="BB28" i="9"/>
  <c r="BB36" i="9"/>
  <c r="BB44" i="9"/>
  <c r="BC25" i="9"/>
  <c r="BC33" i="9"/>
  <c r="BC41" i="9"/>
  <c r="BC49" i="9"/>
  <c r="BD10" i="9"/>
  <c r="BD18" i="9"/>
  <c r="BD26" i="9"/>
  <c r="BD34" i="9"/>
  <c r="BD42" i="9"/>
  <c r="BD50" i="9"/>
  <c r="BB5" i="9"/>
  <c r="BB13" i="9"/>
  <c r="BB21" i="9"/>
  <c r="BB29" i="9"/>
  <c r="BB37" i="9"/>
  <c r="BC26" i="9"/>
  <c r="BC34" i="9"/>
  <c r="BC42" i="9"/>
  <c r="BD11" i="9"/>
  <c r="BD27" i="9"/>
  <c r="BD43" i="9"/>
  <c r="BB11" i="9"/>
  <c r="BB45" i="9"/>
  <c r="BC50" i="9"/>
  <c r="BD19" i="9"/>
  <c r="BD35" i="9"/>
  <c r="BD3" i="9"/>
  <c r="BB6" i="9"/>
  <c r="BB14" i="9"/>
  <c r="BB22" i="9"/>
  <c r="BB30" i="9"/>
  <c r="BB38" i="9"/>
  <c r="BB46" i="9"/>
  <c r="BC27" i="9"/>
  <c r="BC35" i="9"/>
  <c r="BC43" i="9"/>
  <c r="BD4" i="9"/>
  <c r="BD12" i="9"/>
  <c r="BD20" i="9"/>
  <c r="BD28" i="9"/>
  <c r="BD36" i="9"/>
  <c r="BD44" i="9"/>
  <c r="BB7" i="9"/>
  <c r="BB15" i="9"/>
  <c r="BB23" i="9"/>
  <c r="BB31" i="9"/>
  <c r="BB39" i="9"/>
  <c r="BB47" i="9"/>
  <c r="BC28" i="9"/>
  <c r="BC36" i="9"/>
  <c r="BC44" i="9"/>
  <c r="BD5" i="9"/>
  <c r="BD13" i="9"/>
  <c r="BD21" i="9"/>
  <c r="BD29" i="9"/>
  <c r="BD37" i="9"/>
  <c r="BD45" i="9"/>
  <c r="BC3" i="9"/>
  <c r="BB8" i="9"/>
  <c r="BB16" i="9"/>
  <c r="BB24" i="9"/>
  <c r="BB40" i="9"/>
  <c r="BB48" i="9"/>
  <c r="BC29" i="9"/>
  <c r="BC37" i="9"/>
  <c r="BC45" i="9"/>
  <c r="BD6" i="9"/>
  <c r="BD14" i="9"/>
  <c r="BD22" i="9"/>
  <c r="BD30" i="9"/>
  <c r="BD38" i="9"/>
  <c r="BD46" i="9"/>
  <c r="BB32" i="9"/>
  <c r="BB9" i="9"/>
  <c r="BB17" i="9"/>
  <c r="BB25" i="9"/>
  <c r="BB33" i="9"/>
  <c r="BB41" i="9"/>
  <c r="BB49" i="9"/>
  <c r="BC38" i="9"/>
  <c r="BC46" i="9"/>
  <c r="BD7" i="9"/>
  <c r="BD15" i="9"/>
  <c r="BD31" i="9"/>
  <c r="BD39" i="9"/>
  <c r="BB3" i="9"/>
  <c r="I18" i="13"/>
  <c r="G59" i="13"/>
  <c r="BC14" i="9"/>
  <c r="BC4" i="9"/>
  <c r="BC5" i="9"/>
  <c r="BC6" i="9"/>
  <c r="BC7" i="9"/>
  <c r="BC8" i="9"/>
  <c r="BC9" i="9"/>
  <c r="BC10" i="9"/>
  <c r="BC11" i="9"/>
  <c r="BC12" i="9"/>
  <c r="BC13" i="9"/>
  <c r="BC15" i="9"/>
  <c r="BC16" i="9"/>
  <c r="BC17" i="9"/>
  <c r="BC18" i="9"/>
  <c r="BC19" i="9"/>
  <c r="BC20" i="9"/>
  <c r="BC21" i="9"/>
  <c r="BC22" i="9"/>
  <c r="BC23" i="9"/>
  <c r="D107" i="9" l="1"/>
  <c r="D103" i="9"/>
  <c r="D109" i="9"/>
  <c r="D98" i="9"/>
  <c r="D96" i="9"/>
  <c r="D94" i="9"/>
  <c r="F99" i="9"/>
  <c r="F103" i="9"/>
  <c r="F107" i="9"/>
  <c r="F111" i="9"/>
  <c r="F115" i="9"/>
  <c r="D105" i="9"/>
  <c r="D102" i="9"/>
  <c r="D100" i="9"/>
  <c r="D111" i="9"/>
  <c r="D113" i="9"/>
  <c r="D115" i="9"/>
  <c r="F96" i="9"/>
  <c r="F100" i="9"/>
  <c r="F104" i="9"/>
  <c r="F108" i="9"/>
  <c r="F112" i="9"/>
  <c r="F116" i="9"/>
  <c r="D104" i="9"/>
  <c r="D108" i="9"/>
  <c r="D99" i="9"/>
  <c r="D97" i="9"/>
  <c r="D95" i="9"/>
  <c r="D93" i="9"/>
  <c r="F97" i="9"/>
  <c r="F101" i="9"/>
  <c r="F105" i="9"/>
  <c r="F109" i="9"/>
  <c r="F113" i="9"/>
  <c r="D106" i="9"/>
  <c r="D101" i="9"/>
  <c r="D110" i="9"/>
  <c r="D112" i="9"/>
  <c r="D114" i="9"/>
  <c r="D116" i="9"/>
  <c r="F98" i="9"/>
  <c r="F102" i="9"/>
  <c r="F106" i="9"/>
  <c r="F110" i="9"/>
  <c r="F114" i="9"/>
  <c r="F95" i="9"/>
  <c r="F93" i="9"/>
  <c r="F94" i="9"/>
  <c r="F92" i="9"/>
  <c r="D92" i="9"/>
  <c r="D117" i="9" l="1"/>
  <c r="E116" i="9" s="1"/>
  <c r="G33" i="13"/>
  <c r="G32" i="13"/>
  <c r="G31" i="13"/>
  <c r="E100" i="9" l="1"/>
  <c r="E104" i="9"/>
  <c r="E108" i="9"/>
  <c r="E112" i="9"/>
  <c r="E103" i="9"/>
  <c r="E111" i="9"/>
  <c r="E101" i="9"/>
  <c r="E105" i="9"/>
  <c r="E109" i="9"/>
  <c r="E113" i="9"/>
  <c r="E106" i="9"/>
  <c r="E110" i="9"/>
  <c r="E114" i="9"/>
  <c r="E99" i="9"/>
  <c r="E107" i="9"/>
  <c r="E115" i="9"/>
  <c r="E102" i="9"/>
  <c r="I30" i="13"/>
  <c r="I45" i="13" s="1"/>
  <c r="E97" i="9"/>
  <c r="E98" i="9"/>
  <c r="E96" i="9"/>
  <c r="G30" i="13"/>
  <c r="E92" i="9"/>
  <c r="E93" i="9"/>
  <c r="E94" i="9"/>
  <c r="E95" i="9"/>
  <c r="F117" i="9" l="1"/>
  <c r="G65" i="13" s="1"/>
  <c r="I65" i="13" s="1"/>
  <c r="I78" i="13" s="1"/>
  <c r="I47" i="13"/>
  <c r="G61" i="13" l="1"/>
  <c r="I80" i="13" s="1"/>
</calcChain>
</file>

<file path=xl/sharedStrings.xml><?xml version="1.0" encoding="utf-8"?>
<sst xmlns="http://schemas.openxmlformats.org/spreadsheetml/2006/main" count="513" uniqueCount="375">
  <si>
    <t>HOJA DE RUTA GESTIÓN DEL CAMBIO</t>
  </si>
  <si>
    <t>Fecha:</t>
  </si>
  <si>
    <t>30-04-2025</t>
  </si>
  <si>
    <t>Matriz origen número de colaboradores ANLA a corte 16 abril 2024</t>
  </si>
  <si>
    <t>Espacio para origen  listas desplegables</t>
  </si>
  <si>
    <t>Espacio Matriz origen de preguntas 1,11</t>
  </si>
  <si>
    <t>Grupos</t>
  </si>
  <si>
    <t>Funcionario</t>
  </si>
  <si>
    <t>Contratista</t>
  </si>
  <si>
    <t>Total</t>
  </si>
  <si>
    <t>resistencia</t>
  </si>
  <si>
    <t>Procesos</t>
  </si>
  <si>
    <t>Colaboradores</t>
  </si>
  <si>
    <t>Resistencia</t>
  </si>
  <si>
    <t>Versión:</t>
  </si>
  <si>
    <t>Sistema de Gestión de Calidad - SGC</t>
  </si>
  <si>
    <t>Sí</t>
  </si>
  <si>
    <t>Menor a 3 meses (urgente)</t>
  </si>
  <si>
    <t>Dependencias</t>
  </si>
  <si>
    <t>Financieros</t>
  </si>
  <si>
    <t>Nivel bajo – Innovación incremental
Descripción: Mejoras pequeñas a lo que ya existe. Son actividades que siguen formas conocidas y seguras de hacer las cosas.</t>
  </si>
  <si>
    <t>Baja</t>
  </si>
  <si>
    <t>Obligatorio</t>
  </si>
  <si>
    <t>Probabilidad baja</t>
  </si>
  <si>
    <t>Bajo</t>
  </si>
  <si>
    <t>Iniciativa</t>
  </si>
  <si>
    <t>Estructural</t>
  </si>
  <si>
    <t>1.11.1. ¿Cuál es el sistema de gestión que lidera el proyecto o la iniciativa?
(Se recomienda revisar la política de operación número 7 del procedimiento de gestión del cambio DPI-PR-11)</t>
  </si>
  <si>
    <t>DG - DESPACHO DIRECCION GENERAL</t>
  </si>
  <si>
    <t>Direccionamiento, Planeación e Innovación</t>
  </si>
  <si>
    <t>Sistema de Gestión en Seguridad y Salud en el Trabajo - SGSST</t>
  </si>
  <si>
    <t>No</t>
  </si>
  <si>
    <t>Mayor a 3 meses y menor a 1 año (a corto plazo)</t>
  </si>
  <si>
    <t>Operativos</t>
  </si>
  <si>
    <t>Nivel medio – Innovación adyacente
Descripción: Cambios que combinan lo que ya sabemos hacer con algo nuevo. Puede ser una nueva forma de ofrecer un servicio o de usar una herramienta.</t>
  </si>
  <si>
    <t>Media</t>
  </si>
  <si>
    <t>Voluntario</t>
  </si>
  <si>
    <t>Probabilidad media</t>
  </si>
  <si>
    <t>Medio</t>
  </si>
  <si>
    <t>Proyecto</t>
  </si>
  <si>
    <t>1.11.2. Al implementar el cambio, ¿se afectan las actividades del proceso y/o su información documentada?</t>
  </si>
  <si>
    <t>¿Cuáles son las actividades del proceso y/o la información documentada afectada?</t>
  </si>
  <si>
    <t xml:space="preserve"> </t>
  </si>
  <si>
    <t>DG - DIRECCION GENERAL</t>
  </si>
  <si>
    <t>DG - GRUPO DE COMUNICACIONES</t>
  </si>
  <si>
    <t>Direccionamiento Tecnológico</t>
  </si>
  <si>
    <t>Código:</t>
  </si>
  <si>
    <t>DPI-FO-08</t>
  </si>
  <si>
    <t>Sistema de Gestión Ambiental - SGA</t>
  </si>
  <si>
    <t>N/A</t>
  </si>
  <si>
    <t>Mayor a 1 año (a mediano o largo plazo)</t>
  </si>
  <si>
    <t>Reputacionales</t>
  </si>
  <si>
    <t>Nivel alto – Innovación radical o disruptiva
Descripción: Ideas totalmente nuevas que transforman la forma en que se trabaja, se organiza o se usan las tecnologías. Implican un cambio grande.</t>
  </si>
  <si>
    <t>Alta</t>
  </si>
  <si>
    <t>Probabilidad alta</t>
  </si>
  <si>
    <t>Alto</t>
  </si>
  <si>
    <t>Tecnológico</t>
  </si>
  <si>
    <t>Mayor satisfacción de colaboradores</t>
  </si>
  <si>
    <t>OAP - OFICINA ASESORA DE PLANEACION</t>
  </si>
  <si>
    <t>OAP - GRUPO DE INSTRUMENTOS DE PLANEACIÓN INSTITUCIONAL</t>
  </si>
  <si>
    <t>Instrumentos y Regionalización</t>
  </si>
  <si>
    <t>Sistema de Gestión de Seguridad de la Información - SGSI</t>
  </si>
  <si>
    <t>De procesos</t>
  </si>
  <si>
    <t>Cultural</t>
  </si>
  <si>
    <t>Nuevos productos o servicios</t>
  </si>
  <si>
    <t>OAJ - OFICINA ASESORA JURIDICA</t>
  </si>
  <si>
    <t>OAP - DESPACHO OFICINA ASESORA DE PLANEACION</t>
  </si>
  <si>
    <t>Gestión de Comunicaciones</t>
  </si>
  <si>
    <t>Cambio transversal</t>
  </si>
  <si>
    <t>Nuevos procesos</t>
  </si>
  <si>
    <t>OCDI - OFICINA DE CONTROL DISCIPLINARIO INTERNO</t>
  </si>
  <si>
    <t>OAJ - DESPACHO OFICINA ASESORA JURIDICA</t>
  </si>
  <si>
    <t>Participación Ciudadana</t>
  </si>
  <si>
    <r>
      <rPr>
        <sz val="12"/>
        <color rgb="FF000000"/>
        <rFont val="Century Gothic"/>
      </rPr>
      <t xml:space="preserve">¿Listo para fortalecer tu proyecto o iniciativa con herramientas que contribuyan a la adopción efectiva de los cambios? 
Antes de comenzar, es importante saber que no todos los cambios son iguales: 
- A veces comenzamos con una </t>
    </r>
    <r>
      <rPr>
        <b/>
        <sz val="12"/>
        <color rgb="FF000000"/>
        <rFont val="Century Gothic"/>
      </rPr>
      <t>iniciativa de cambio</t>
    </r>
    <r>
      <rPr>
        <sz val="12"/>
        <color rgb="FF000000"/>
        <rFont val="Century Gothic"/>
      </rPr>
      <t xml:space="preserve">: una idea, una acción puntual o un primer paso hacia algo nuevo. Puede ser pequeña, informal o sin todos los recursos definidos, pero con la intención de generar valor, impulsar una mejora o promover una nueva forma de hacer las cosas.
- Otras veces nos enfrentamos a un </t>
    </r>
    <r>
      <rPr>
        <b/>
        <sz val="12"/>
        <color rgb="FF000000"/>
        <rFont val="Century Gothic"/>
      </rPr>
      <t>proyecto de cambio</t>
    </r>
    <r>
      <rPr>
        <sz val="12"/>
        <color rgb="FF000000"/>
        <rFont val="Century Gothic"/>
      </rPr>
      <t>, mucho más estructurado, con objetivos claros, recursos asignados y una ruta y/o  metodología definida para lograr una transformación concreta y medible.
Según el tipo de cambio que estés liderando, esta hoja de ruta te guiará paso a paso con el enfoque más adecuado para que logres tus metas de manera efectiva. Para más detalles consulta el procedimiento de gestión del cambio (DPI-PR-11).
¡Gracias por confiar en nosotros para acompañarte en este camino de transformación!</t>
    </r>
  </si>
  <si>
    <t>Cambios en productos, servicios o procesos existentes</t>
  </si>
  <si>
    <t>OCI - OFICINA DE CONTROL INTERNO</t>
  </si>
  <si>
    <t>OAJ - GRUPO DE ACTUACIONES SANCIONATORIAS AMBIENTALES</t>
  </si>
  <si>
    <t>Control, Evaluación y Mejora</t>
  </si>
  <si>
    <t>Cambios en la ubicación es de los lugares de trabajo y sus alrededores</t>
  </si>
  <si>
    <t>OTI - OFICINA TECNOLOGIAS DE LA INFORMACION</t>
  </si>
  <si>
    <t>OAJ - GRUPO DE COBRO COACTIVO</t>
  </si>
  <si>
    <t>Evaluación de Licenciamiento Ambiental</t>
  </si>
  <si>
    <t>A continuación diligencia los campos obligatorios de esta hoja de ruta marcados en color verde:</t>
  </si>
  <si>
    <t>Cambio en la organización del trabajo</t>
  </si>
  <si>
    <t>SAF - SUBDIRECCION ADMINISTRATIVA Y FINANCIERA</t>
  </si>
  <si>
    <t>OAJ - GRUPO DE CONCEPTOS JURIDICOS</t>
  </si>
  <si>
    <t>Seguimiento de Licenciamiento Ambiental</t>
  </si>
  <si>
    <t>Cambio de equipos tecnológicos</t>
  </si>
  <si>
    <t>SMPCA - SUBDIRECCIÓN DE  MECANISMOS DE PARTICIPACION CIUDADANA AMBIENTAL</t>
  </si>
  <si>
    <t>OAJ - GRUPO DE DEFENSA JURÍDICA</t>
  </si>
  <si>
    <t>Evaluación de Permisos y Trámites Ambientales</t>
  </si>
  <si>
    <t xml:space="preserve">1. SOLICITUD DE GESTIÓN DEL CAMBIO - DESCRIPCIÓN GENERAL </t>
  </si>
  <si>
    <t>Fuerza de trabajo (conjunto de las facultades físicas y mentales que existen en la corporeidad, en la personalidad viva de un ser humano y que él pone en movimiento cuando produce valores de uso de cualquier índole)</t>
  </si>
  <si>
    <t>SELA - SUBDIRECCION DE EVALUACIÓN DE LICENCIAS AMBIENTALES</t>
  </si>
  <si>
    <t>Seguimiento de Permisos y Trámites Ambientales</t>
  </si>
  <si>
    <t>Cambios en los requisitos legales y otros requisitos.</t>
  </si>
  <si>
    <t>SIPTA - SUBDIRECCION DE INSTRUMENTOS, PERMISOS Y TRÁMITES AMBIENTALES</t>
  </si>
  <si>
    <t>Actuaciones Sancionatorias Ambientales</t>
  </si>
  <si>
    <t>Toda transformación comienza con una idea. En esta sección queremos conocer tu proyecto o iniciativa: ¿qué estás planeando?, ¿qué buscas lograr?, ¿a quiénes impacta? Esta información es el primer paso para acompañarte estratégicamente en el camino del cambio. Entre más claro lo cuentes, mejor podremos apoyarte.</t>
  </si>
  <si>
    <t>Cambios en el conocimiento y la información sobre los peligros y riesgos de la SST</t>
  </si>
  <si>
    <t>SSLA - SUBDIRECCION DE SEGUIMIENTO DE LICENCIAS AMBIENTALES</t>
  </si>
  <si>
    <t>OTI - GRUPO DE ARQUITECTURA DE LA INFORMACIÓN TI</t>
  </si>
  <si>
    <t>Gestión del Talento Humano</t>
  </si>
  <si>
    <t>Desarrollos en conocimiento y tecnología</t>
  </si>
  <si>
    <t>OTI - GRUPO DE ASUNTOS GEOESPACIALES</t>
  </si>
  <si>
    <t>Procesos Disciplinarios</t>
  </si>
  <si>
    <t>1.11.4. ¿el proyecto o iniciativa de cambio afecta la seguridad y/o salud de los colaboradores?</t>
  </si>
  <si>
    <t>¿De que manera se afecta la seguridad y salud de los colaboradores?</t>
  </si>
  <si>
    <t>OTI - GRUPO DE INFRAESTRUCTURA TECNOLOGICA</t>
  </si>
  <si>
    <t>Gestión Financiera</t>
  </si>
  <si>
    <t>¿Qué es un cambio?</t>
  </si>
  <si>
    <t>Es cualquier ajuste o modificación que se hace en una forma de trabajar, en las herramientas que se usan u organizan para mejorar lo que se hace o adaptarse a nuevas necesidades.</t>
  </si>
  <si>
    <t>OTI - GRUPO DE SISTEMAS DE INFORMACIÓN</t>
  </si>
  <si>
    <t>Gestión Contractual</t>
  </si>
  <si>
    <t>1.2. ¿Qué dependencia lidera la iniciativa o proyecto?</t>
  </si>
  <si>
    <t>Espacio Matriz origen de preguntas 3,6</t>
  </si>
  <si>
    <t>Gestión Administrativa</t>
  </si>
  <si>
    <t>Esto puede incluir nuevas tareas, procesos, tecnologías o maneras de colaborar, y su objetivo es hacer que todo funcione mejor.</t>
  </si>
  <si>
    <t>1.3. ¿Cómo se llama el proyecto o iniciativa?</t>
  </si>
  <si>
    <t>3.6.1. Relacione en este espacio dicho hallazgo o no conformidad:</t>
  </si>
  <si>
    <t>SAF - DESPACHO SUBDIRECCION ADMINISTRATIVA Y FINANCIERA</t>
  </si>
  <si>
    <t>Gestión Documental</t>
  </si>
  <si>
    <r>
      <t xml:space="preserve">Recuerda que si el cambio ya está estandarizado, no es necesario que realices esta solicitud, debes abordarlo teniendo en cuenta  los lineamientos ya establecidos. Por Ejm: 
- </t>
    </r>
    <r>
      <rPr>
        <i/>
        <sz val="12"/>
        <color theme="1"/>
        <rFont val="Century Gothic"/>
        <family val="2"/>
      </rPr>
      <t>Modificaciones menores en formatos internos en el gestor documental (GESPRO)
- Ajustes derivados de disposiciones legales o regulatorias que no implican impacto organizacional significativo (ej. ajustes en pie de firma, leyendas legales).
- Actualización rutinaria de software o parches de seguridad.
- Actualización de datos personales en las bases de gestión humana.</t>
    </r>
  </si>
  <si>
    <r>
      <rPr>
        <sz val="11"/>
        <color rgb="FF000000"/>
        <rFont val="Century Gothic"/>
      </rPr>
      <t xml:space="preserve">1.4. Descripción del proyecto o iniciativa (incluido el objetivo) y cuál es el cambio:
</t>
    </r>
    <r>
      <rPr>
        <i/>
        <sz val="11"/>
        <color rgb="FF000000"/>
        <rFont val="Century Gothic"/>
      </rPr>
      <t>(Explicación detallada sobre lo que implica el cambio, cómo afecta a la entidad, su importancia , qué situación  o necesidad busca mejorar y qué aspectos específicos se verán impactados)</t>
    </r>
  </si>
  <si>
    <t>SAF - GRUPO DE GESTION ADMINISTRATIVA</t>
  </si>
  <si>
    <t>Gestión Jurídica</t>
  </si>
  <si>
    <r>
      <rPr>
        <sz val="11"/>
        <color rgb="FF000000"/>
        <rFont val="Century Gothic"/>
      </rPr>
      <t xml:space="preserve">1.5.  ¿Quién es el responsable? (Nombre y cargo)
</t>
    </r>
    <r>
      <rPr>
        <i/>
        <sz val="11"/>
        <color rgb="FF000000"/>
        <rFont val="Century Gothic"/>
      </rPr>
      <t>Líder del proyecto o iniciativa</t>
    </r>
  </si>
  <si>
    <t>Espacio Matriz origen de preguntas 4.2.2.1</t>
  </si>
  <si>
    <t>SAF - GRUPO DE GESTION CONTRACTUAL</t>
  </si>
  <si>
    <t>Atención al Ciudadano</t>
  </si>
  <si>
    <t>1.6. ¿Quién es el  promotor de cambio de la dependencia? 
 (Nombre y cargo)</t>
  </si>
  <si>
    <t>4.2.2.1. ¿Dentro de cuánto tiempo?</t>
  </si>
  <si>
    <t>SAF - GRUPO DE GESTION DE NOTIFICACIONES</t>
  </si>
  <si>
    <t>¿Qué tipos de cambios existen?</t>
  </si>
  <si>
    <t xml:space="preserve">1.7. Fecha (dd/mm/aaaa) estimada de implementación del proyecto o iniciativa (inicio y fin)  </t>
  </si>
  <si>
    <t>Inicio</t>
  </si>
  <si>
    <t>Fin</t>
  </si>
  <si>
    <t>Espacio Matriz origen de preguntas 6.1</t>
  </si>
  <si>
    <t>SAF - GRUPO DE GESTION DOCUMENTAL</t>
  </si>
  <si>
    <t>Afecta la estructura jerárquica o la distribución de funciones.
Ejemplo: reestructuración de departamentos, fusión de áreas, cambio en líneas de mando.</t>
  </si>
  <si>
    <t xml:space="preserve">1.8. Marca el tipo de cambio del proyecto o iniciativa: </t>
  </si>
  <si>
    <t>6.1.2.1. ¿En qué porcentaje cerró la ejecución del plan de gestión del cambio?</t>
  </si>
  <si>
    <t>SAF - GRUPO DE GESTION FINANCIERA Y PRESUPUESTAL</t>
  </si>
  <si>
    <t>Modificaciones en la manera en que se realizan las actividades o  tareas.
Ejemplo: adopción de metodologías ágiles, rediseño de procesos operativos, administrativos o de relacionamiento con la ciudadanía.</t>
  </si>
  <si>
    <t>6.1.8.1.  Cuéntanos brevemente qué oportunidas de mejora o cambio detectaste:</t>
  </si>
  <si>
    <t>SAF - GRUPO DE GESTION HUMANA</t>
  </si>
  <si>
    <t>Se refiere a la incorporación o modernización de tecnologías.
Ejemplo: implementación de software nuevo, automatización de procesos, digitalización.</t>
  </si>
  <si>
    <t>6.1.9.1. Diligencia en este campo el enlace de la lección aprendida:</t>
  </si>
  <si>
    <t>SMPCA - DESPACHO SUBDIRECCIÓN DE  MECANISMOS DE PARTICIPACION CIUDADANA AMBIENTAL</t>
  </si>
  <si>
    <t>Se enfoca en los valores, normas, actitudes y comportamientos organizacionales.
Ejemplo: fomentar una cultura de innovación, diversidad e inclusión o trabajo colaborativo.</t>
  </si>
  <si>
    <t>1.10. ¿Cuáles son los resultados que se esperan obtener tras la implementación del proyecto o iniciativa? (marque con un "✓")</t>
  </si>
  <si>
    <t>TECNOLÓGICO:</t>
  </si>
  <si>
    <t>- Reducción de tiempos</t>
  </si>
  <si>
    <t>6.1.10.1. Diligencia en este campo esas buenas prácticas detectadas:</t>
  </si>
  <si>
    <t>SMPCA - GRUPO DE GESTIÓN Y SEGUIMIENTO DE PQRSD</t>
  </si>
  <si>
    <t>Cambio 
transversal</t>
  </si>
  <si>
    <t xml:space="preserve">Involucra dos o más tipos de cambios en la ejecución del proyecto o iniciativa de cambio. </t>
  </si>
  <si>
    <t>- incremento en la eficiencia</t>
  </si>
  <si>
    <t>SMPCA - GRUPO DE PARTICIPACIÓN AMBIENTAL</t>
  </si>
  <si>
    <t>- Aumento de la productividad</t>
  </si>
  <si>
    <t>SMPCA - GRUPO DE RELACIÓN ESTADO CIUDADANÍAS</t>
  </si>
  <si>
    <r>
      <rPr>
        <b/>
        <sz val="12"/>
        <color rgb="FF000000"/>
        <rFont val="Century Gothic"/>
        <family val="2"/>
      </rPr>
      <t>Es importante conocer los resultados que se quieren obtener, de esta forma, es posible enfocar las acciones de gestión del cambio para obtener ...
… ¡</t>
    </r>
    <r>
      <rPr>
        <b/>
        <sz val="16"/>
        <color rgb="FF000000"/>
        <rFont val="Century Gothic"/>
        <family val="2"/>
      </rPr>
      <t>cambios exitosos¡</t>
    </r>
  </si>
  <si>
    <t>- Reducción de errores</t>
  </si>
  <si>
    <t>SELA - DESPACHO SUBDIRECCION DE EVALUACIÓN DE LICENCIAS AMBIENTALES</t>
  </si>
  <si>
    <t>- Mejora en el flujo de información</t>
  </si>
  <si>
    <t>SELA - GRUPO DE ENERGÍA, REPRESAS, TRASVASES, Y EMBALSES</t>
  </si>
  <si>
    <t>- Toma de decisiones más precisa</t>
  </si>
  <si>
    <t>SELA - GRUPO DE EVALUACION DE AGROQUIMICOS Y PROYECTOS ESPECIALES</t>
  </si>
  <si>
    <t>Otro, ¿Cuál?</t>
  </si>
  <si>
    <t>SELA - GRUPO DE HIDROCARBUROS</t>
  </si>
  <si>
    <t>PROCESOS:</t>
  </si>
  <si>
    <t>- Reducción de costos</t>
  </si>
  <si>
    <t>SELA - GRUPO DE INFRAESTRUCTURA</t>
  </si>
  <si>
    <t>- Tiempos de ciclo menores</t>
  </si>
  <si>
    <t>SELA - GRUPO DE MINERIA</t>
  </si>
  <si>
    <t>- Uso más eficiente de recursos</t>
  </si>
  <si>
    <t>SELA - GRUPO DE VALORACION Y MANEJO DE IMPACTOS EN TRAMITES DE EVALUACION</t>
  </si>
  <si>
    <t>SIPTA - DESPACHO SUBDIRECCION DE INSTRUMENTOS, PERMISOS Y TRÁMITES AMBIENTALES</t>
  </si>
  <si>
    <t>CULTURAL:</t>
  </si>
  <si>
    <t>- Mayor cohesión y compromiso organizacional</t>
  </si>
  <si>
    <t>SIPTA - GRUPO DE REGIONALIZACIÓN Y CENTRO DE MONITOREO</t>
  </si>
  <si>
    <t>-Mejor comunicación</t>
  </si>
  <si>
    <t>SIPTA - GRUPO DE CERTIFICACIONES Y VISTOS BUENOS</t>
  </si>
  <si>
    <t>- Aumento de la satisfacción laboral</t>
  </si>
  <si>
    <t>SIPTA - GRUPO DE INSTRUMENTOS</t>
  </si>
  <si>
    <t>- Incremento en habilidades</t>
  </si>
  <si>
    <t>SIPTA - GRUPO DE PERMISOS Y TRÁMITES AMBIENTALES</t>
  </si>
  <si>
    <t>- Reducción de brechas de conocimiento</t>
  </si>
  <si>
    <t>SSLA - DESPACHO SUBDIRECCION DE SEGUIMIENTO DE LICENCIAS AMBIENTALES</t>
  </si>
  <si>
    <t>- Aumento en la claridad de la información</t>
  </si>
  <si>
    <t>SSLA - GRUPO DE ALTO MAGDALENA</t>
  </si>
  <si>
    <t>SSLA - GRUPO DE CARIBE</t>
  </si>
  <si>
    <t>SSLA - GRUPO DE MEDIO MAGDALENA</t>
  </si>
  <si>
    <r>
      <t>Sección 1.11 destinada a los proyectos o iniciativas lideradas desde el</t>
    </r>
    <r>
      <rPr>
        <b/>
        <u/>
        <sz val="18"/>
        <color theme="1"/>
        <rFont val="Century Gothic"/>
        <family val="2"/>
      </rPr>
      <t xml:space="preserve"> Sistema Integrado de Gestión</t>
    </r>
  </si>
  <si>
    <t>1.11. ¿El proyecto o iniciativa está motivado desde el Sistema Integrado de Gestión de la entidad?</t>
  </si>
  <si>
    <t>SSLA - GRUPO DE NORTE ORINOQUIA - CATATUMBO</t>
  </si>
  <si>
    <t>SSLA - GRUPO DE PACIFICO – RIO CAUCA</t>
  </si>
  <si>
    <t>SSLA - GRUPO DE SEGUIMIENTO DE AGROQUÍMICOS Y PROYECTOS ESPECIALES</t>
  </si>
  <si>
    <t>SSLA - GRUPO DE SUR ORINOQUIA - AMAZONAS</t>
  </si>
  <si>
    <t>SSLA - GRUPO VALORACIÓN Y MANEJO DE IMPACTOS EN PROCESOS DE SEGUIMIENTO</t>
  </si>
  <si>
    <t>2.CLASIFICACIÓN COMPLEJIDAD DEL PROYECTO O INICIATIVA (Alta, Media, Baja)</t>
  </si>
  <si>
    <t>2. Clasificación de proyecto</t>
  </si>
  <si>
    <t>No todos los cambios son iguales, y por eso es importante identificar el nivel de complejidad que puede tener tu proyecto o iniciativa. ¿Es un cambio pequeño pero significativo? ¿O uno que transforma procesos y estructuras clave? Aquí definiremos si estamos ante un cambio de baja, media o alta complejidad, lo cual nos permitirá ajustar el enfoque de gestión del cambio a lo que realmente se necesita.</t>
  </si>
  <si>
    <t>Criterios</t>
  </si>
  <si>
    <t>2.1. PLAN DE TRABAJO</t>
  </si>
  <si>
    <t>2.1.2.  ¿Las acciones de gestión del cambio del proyecto o iniciativa se encuentran consignadas en algun instrumento de planeación institucional? 
(Por ejemplo: Plan Institucional de Gestión y Desempeño - PIGD de las políticas de MIPG, Plan de trabajo interno, Planes de mejoramiento, Plan de implementación del acuerdo de Escazú, Plan de implementación de BPM, entre otros)</t>
  </si>
  <si>
    <t>2.2. USO DE METODOLOGÍAS</t>
  </si>
  <si>
    <t>2.2.1. ¿El proyecto o iniciativa de cambio cuenta con una base metodológica y/o normativa para llevar a cabo la implementación?
(por ejemplo: ISO, BPM, Guías DAFP, guías externas, entre otros)</t>
  </si>
  <si>
    <t>2.2.2. ¿Se tiene una fecha límite para la implementación?</t>
  </si>
  <si>
    <t>2.2.3. ¿La implementación de la normativa o metodología es obligatoria o voluntaria?</t>
  </si>
  <si>
    <t>2.2.5. ¿Se cuenta con los recursos suficientes para implementar el proyecto o iniciativa?</t>
  </si>
  <si>
    <t>Recursos humanos</t>
  </si>
  <si>
    <t>Recursos financieros</t>
  </si>
  <si>
    <t>Recursos tecnológicos</t>
  </si>
  <si>
    <t>2.3. URGENCIA/PRIORIDAD</t>
  </si>
  <si>
    <t>2.3.1. ¿En cuanto tiempo estima que se iniciará la implementación del proyecto o iniciativa de cambio?</t>
  </si>
  <si>
    <t>2.4. IMPACTO EN LAS PERSONAS (ALCANCE)</t>
  </si>
  <si>
    <t>2.4.1. ¿Quiénes son los impactados o involucrados con el proyecto o iniciativa de cambio?</t>
  </si>
  <si>
    <t>Recuerda: Los Stakeholders son aquellos colaboradores identificados que podrán verse afectados, de manera directa o indirecta, con la implementación del proyecto o iniciativa de cambio.
Los stakeholders impactados son aquellos grupos de interés o públicos que se ven afectados directamente por el proceso de cambio a implementar
en la entidad. Mientras que los stakeholders involucrados son aquellos grupos de interés o públicos impactados indirectamente por el proceso de
cambio en la entidad y que deben ser tenidos en cuenta durante la estrategia de cambio.
También puede darse el caso de que ningún colaborador se vea afectado por el cambio, para ello se ha denominado la categoría "No impactado"</t>
  </si>
  <si>
    <t>Stakeholder</t>
  </si>
  <si>
    <t>Cantidad actual de colaboradores</t>
  </si>
  <si>
    <t>Peso</t>
  </si>
  <si>
    <r>
      <rPr>
        <sz val="11"/>
        <color rgb="FF000000"/>
        <rFont val="Century Gothic"/>
      </rPr>
      <t>Porcentaje de impacto según tipo de stakeholders (</t>
    </r>
    <r>
      <rPr>
        <b/>
        <sz val="11"/>
        <color rgb="FF000000"/>
        <rFont val="Century Gothic"/>
      </rPr>
      <t>Recuerda que el % de los tres campos debe sumar 100%</t>
    </r>
    <r>
      <rPr>
        <sz val="11"/>
        <color rgb="FF000000"/>
        <rFont val="Century Gothic"/>
      </rPr>
      <t>)</t>
    </r>
  </si>
  <si>
    <t>Describe brevemente el impacto al rol</t>
  </si>
  <si>
    <t>Impactados- Directos</t>
  </si>
  <si>
    <t>Involucrados-Indirectos</t>
  </si>
  <si>
    <t>No impactado</t>
  </si>
  <si>
    <t xml:space="preserve">Total </t>
  </si>
  <si>
    <t>Total de stakeholders</t>
  </si>
  <si>
    <t>2.5. RIESGOS</t>
  </si>
  <si>
    <t>2.5.1. Se tienen identificado las consecuencias potenciales de no implementar el cambio</t>
  </si>
  <si>
    <r>
      <rPr>
        <sz val="11"/>
        <color rgb="FF000000"/>
        <rFont val="Century Gothic"/>
      </rPr>
      <t xml:space="preserve">2.5.2. Describe brevemente ¿Cuáles son las consecuencias potenciales que implica no implementar el cambio? 
</t>
    </r>
    <r>
      <rPr>
        <i/>
        <sz val="11"/>
        <color rgb="FF000000"/>
        <rFont val="Century Gothic"/>
      </rPr>
      <t xml:space="preserve">(La consecuencias potenciales son posibles efectos positivos o negativos que pueden impactar los procesos o los productos y/o servicios de la entidad. </t>
    </r>
  </si>
  <si>
    <t>2.6. IMPLICA PRUEBAS</t>
  </si>
  <si>
    <t>2.6.1. ¿Implica un periodo de transición o pruebas piloto antes de su implementación total?</t>
  </si>
  <si>
    <t xml:space="preserve">2.7. GRADO DE INNOVACIÓN </t>
  </si>
  <si>
    <t>2.6.1. ¿Qué tan innovador considera que es el proyecto o iniciativa de cambio?</t>
  </si>
  <si>
    <t>3. VIABILIDAD DE GESTIÓN DEL CAMBIO PARA PROYECTOS O INICIATIVAS</t>
  </si>
  <si>
    <t>A veces una idea suena bien, pero necesita más análisis antes de pasar a la acción. En esta sección evaluamos si el proyecto o iniciativa es viable en términos de tiempo, recursos, apoyo y contexto. Si es viable, avanzamos. Si no lo es del todo, también es válido ajustar o repensar el camino. Lo importante es tener claridad para tomar decisiones informadas.</t>
  </si>
  <si>
    <t xml:space="preserve">3.1. DURACIÓN		</t>
  </si>
  <si>
    <t xml:space="preserve">3.1.1. Duración estimada para ejecutar las acciones de gestión del cambio, antes de la implementación del proyecto o iniciativa  (DURACIÓN)		</t>
  </si>
  <si>
    <t>3.2. GRADO DE RESISTENCIA ESPERADA</t>
  </si>
  <si>
    <t xml:space="preserve">3.2.1. ¿Qué tanto rechazo o preocupación anticipas para la implementación del proyecto? </t>
  </si>
  <si>
    <t>3.4. NECESIDAD DE FORMACIÓN</t>
  </si>
  <si>
    <t>3.4.1. ¿Qué nivel de esfuerzo se requiere en formación (entrenamientos, capacitaciones, entre otros), para la implementación del proyecto o iniciativa?</t>
  </si>
  <si>
    <t>3.5. NECESIDAD DE COMUNICACIÓN</t>
  </si>
  <si>
    <t>3.5.1. ¿Qué nivel de esfuerzo se requiere en comunicación, para la implementación del proyecto o iniciativa?</t>
  </si>
  <si>
    <t>3.6. RELACIÓN CON NO CONFORMIDADES</t>
  </si>
  <si>
    <t>3.6.1. ¿Con la implementación del proyecto o iniciativa se está atendiendo a una no conformidad o hallazgo de un ente de control?</t>
  </si>
  <si>
    <r>
      <rPr>
        <b/>
        <sz val="12"/>
        <color rgb="FF000000"/>
        <rFont val="Century Gothic"/>
      </rPr>
      <t xml:space="preserve">3.8. COMENTARIOS ADICIONALES
</t>
    </r>
    <r>
      <rPr>
        <i/>
        <sz val="12"/>
        <color rgb="FF000000"/>
        <rFont val="Century Gothic"/>
      </rPr>
      <t>(Espacio para agregar cualquier comentario relevante sobre el cambio, recursos adicionales, especificaciones relevantes, entre otros)</t>
    </r>
  </si>
  <si>
    <t>4. CIERRE Y RECOMENDACIONES PARA PROYECTOS O INICIATIVAS  DE BAJA O MEDIA COMPLEJIDAD O NO VIABLES</t>
  </si>
  <si>
    <t>No todos los caminos llegan al mismo destino, y eso está bien. Si tu proyecto o iniciativa No se clasificó como de bajo o medio impacto, o si se determinó que no es viable por ahora, en esta sección te compartimos recomendaciones útiles para fortalecer la ejecución de las acciones encaminadas a implementar el proyecto o iniciativa desde la óptica de gestión del cambio.</t>
  </si>
  <si>
    <t>4.1. INFORMACIÓN CONSOLIDADA DEL CIERRE</t>
  </si>
  <si>
    <t>4.1. ¿Cómo fue clasificada la solicitud?</t>
  </si>
  <si>
    <t>4.2. ¿Cuál fue la razón por la que se cerró la solicitud?</t>
  </si>
  <si>
    <t>La complejidad del proyecto o iniciativa es baja o media</t>
  </si>
  <si>
    <t> </t>
  </si>
  <si>
    <t> No es viable</t>
  </si>
  <si>
    <t>Otro motivo:</t>
  </si>
  <si>
    <t>4.2. RECOMENDACIONES</t>
  </si>
  <si>
    <t>4.2.1. ¿Qué te recomendamos hacer con este proyecto o iniciativa?</t>
  </si>
  <si>
    <t>4.2.1.1. Recomendaciones generales</t>
  </si>
  <si>
    <t>4.2.1.2. Recomendaciones especificas del proyecto o iniciativa</t>
  </si>
  <si>
    <t>4.2.2. ¿Vale la pena volver a revisarla más adelante?</t>
  </si>
  <si>
    <t>5. SELECCIÓN DE INSTRUMENTOS PARA DIAGNÓSTICO DE GESTIÓN DEL CAMBIO</t>
  </si>
  <si>
    <t>Conocer a fondo el entorno, las personas y los posibles impactos del cambio es clave para desarrollar una buena estrategia. Aquí dejaremos registrada la selección de las herramientas que mejor se ajusten a tu iniciativa o proyecto para hacer un diagnóstico claro, participativo y alineado con los objetivos del cambio. No hay fórmulas únicas, pero sí instrumentos adecuados para cada caso.</t>
  </si>
  <si>
    <t>5.1. SELECCIÓN DE INSTRUMENTOS PARA DIAGNÓSTICO DE GESTIÓN DEL CAMBIO</t>
  </si>
  <si>
    <t>5.1. ¿Cuáles son tus mayores preocupaciones? (puedes marcar varias opciones)</t>
  </si>
  <si>
    <t>5.1.1. ¿Cómo se sienten los colaboradores frente al cambio?</t>
  </si>
  <si>
    <t>5.1.2. ¿Qué tan preparados están los colaboradores para afrontar el cambio?</t>
  </si>
  <si>
    <t>5.1.3. ¿Quiénes apoyan o se resisten al cambio?</t>
  </si>
  <si>
    <t>5.1.4. ¿Qué tan clara es la comunicación sobre el proyecto?</t>
  </si>
  <si>
    <t>Otro: __________________________________</t>
  </si>
  <si>
    <t>5.2.  Diligencia en este espacio, los instrumentos que escogiste para este diagnóstico:</t>
  </si>
  <si>
    <t>6. CIERRE DEL PLAN DE GESTIÓN DEL CAMBIO PARA PROYECTOS DE ALTACOMPLEJIDAD Y VIABLES</t>
  </si>
  <si>
    <t>Después de recorrer todo el proceso y ejecutar el plan de gestión del cambio, es momento de hacer una pausa y mirar hacia atrás. En esta sección consolidamos los comentarios, aprendizajes y observaciones tras la implementación. ¿Qué funcionó bien?, ¿qué podríamos mejorar?, ¿cómo se sintieron las personas? Este cierre nos permite reconocer logros, identificar oportunidades y seguir fortaleciendo nuestra capacidad de gestionar el cambio de forma efectiva y sostenible.</t>
  </si>
  <si>
    <t xml:space="preserve">              6.1. CIERRE DEL PLAN DE GESTIÓN DEL CAMBIO </t>
  </si>
  <si>
    <t>6.1.1. Fecha de cierre del plan de gestión del cambio (dd/mm/aaaa):</t>
  </si>
  <si>
    <t>6.1.3.  Recomendaciones y conclusiones por parte de  la Oficina Asesora de Planeación:</t>
  </si>
  <si>
    <t xml:space="preserve">              6.2. CONSOLIDADO MEDICIÓN EFECTIVIDAD</t>
  </si>
  <si>
    <t>6.2.1.Diligencia los resultados consolidados de la efectividad para este proyecto o iniciativa:</t>
  </si>
  <si>
    <t>2.CLASIFICACIÓN DEL PROYECTO O INICIATIVA (Alto, Medio, Bajo)</t>
  </si>
  <si>
    <t>RESPUESTA</t>
  </si>
  <si>
    <t>PESO</t>
  </si>
  <si>
    <t>PUNTAJE</t>
  </si>
  <si>
    <r>
      <t xml:space="preserve">2.1.1 ¿El proyecto o inicativa de cambio cuenta con un plan de trabajo,con actividades, responsables y fechas para su ejecución? 
</t>
    </r>
    <r>
      <rPr>
        <i/>
        <sz val="11"/>
        <color theme="1"/>
        <rFont val="Century Gothic"/>
        <family val="2"/>
      </rPr>
      <t>(En caso de reponder "Si", adjuntelo a la solicitud)</t>
    </r>
  </si>
  <si>
    <t>2.2.1 ¿El proyecto o inicativa de cambio cuenta con una base metodológica y/o normativa para llevar a cabo la implementación?
(por ejemplo: ISO, BPM, Guías DAFP, guías externas, entre otros)</t>
  </si>
  <si>
    <t>2.2.1.1 ¿Cuál es la metodología y/o normativa?</t>
  </si>
  <si>
    <t>2.2.2 ¿Se tiene una fecha límite para la implementación?</t>
  </si>
  <si>
    <t>2.2.2.1 ¿Cuál es la fecha límite?</t>
  </si>
  <si>
    <t>2.2.3 ¿La implementación de la normativa o metodología es obligatoria o voluntaria?</t>
  </si>
  <si>
    <t>2.2.4 ¿Es una apuesta de la alta Dirección?</t>
  </si>
  <si>
    <t>2.3.1 ¿En cuanto tiempo estima que se iniciará la implementación del proyecto o iniciativa de cambio?</t>
  </si>
  <si>
    <t>2.4.1 ¿Quiénes son los impactados o involucrados con el proyecto o iniciativa de cambio?</t>
  </si>
  <si>
    <t>2.5 RIESGOS</t>
  </si>
  <si>
    <r>
      <rPr>
        <sz val="11"/>
        <color rgb="FF000000"/>
        <rFont val="Century Gothic"/>
        <family val="2"/>
      </rPr>
      <t xml:space="preserve">2.5.2 Describe brevemente ¿Cuáles son las consecuencias potenciales que implica no implementar el cambio? 
</t>
    </r>
    <r>
      <rPr>
        <i/>
        <sz val="11"/>
        <color rgb="FF000000"/>
        <rFont val="Century Gothic"/>
        <family val="2"/>
      </rPr>
      <t xml:space="preserve">(La consecuencias potenciales son posibles efectos positivos o negativos que pueden impactar los procesos o los productos y/o servicios de la entidad. </t>
    </r>
  </si>
  <si>
    <t xml:space="preserve">2.6. IMPLICA PRUEBAS </t>
  </si>
  <si>
    <t>2.6.1 ¿Implica un periodo de transición o pruebas piloto antes de su implementación total?</t>
  </si>
  <si>
    <t xml:space="preserve">2.7 GRADO DE 
INNOVACIÓN </t>
  </si>
  <si>
    <t>2.6.1 ¿Qué tan innovador considera que es el proyecto o iniciativa de cambio?</t>
  </si>
  <si>
    <t>PONDERADO</t>
  </si>
  <si>
    <t>COMPLEJIDAD</t>
  </si>
  <si>
    <t>ALTA</t>
  </si>
  <si>
    <t>67%- 100%</t>
  </si>
  <si>
    <t>MEDIA</t>
  </si>
  <si>
    <t>34% - 66%</t>
  </si>
  <si>
    <t>BAJA</t>
  </si>
  <si>
    <t>0 - 33%</t>
  </si>
  <si>
    <t>3. VIABILIDAD DEL PROYECTO O INICIATIVA</t>
  </si>
  <si>
    <t xml:space="preserve">3.1 DURACIÓN		</t>
  </si>
  <si>
    <t xml:space="preserve">3.1.1 Duración estimada para implementar acciones de gestión del cambio, antes de la implementación (DURACIÓN)		</t>
  </si>
  <si>
    <t>3.1. PLAN DE TRABAJO</t>
  </si>
  <si>
    <t>3.1. CLASIFICACIÓN</t>
  </si>
  <si>
    <t>2. Clasificación del proyecto</t>
  </si>
  <si>
    <t>3.2 GRADO DE RESISTENCIA ESPERADA</t>
  </si>
  <si>
    <t xml:space="preserve">3.2.1 ¿Qué tanto rechazo o preocupación anticipas para la implementación del proyecto? </t>
  </si>
  <si>
    <t>-</t>
  </si>
  <si>
    <t>3.2 Nivel ponderado de resistencia al cambio</t>
  </si>
  <si>
    <t>3.3 CAPACIDAD DE ADAPTACIÓN ORGANIZACIONAL ESPECIFICA DE LA TEMÁTICA DEL PROYECTO</t>
  </si>
  <si>
    <t>3.3.1 ¿La entidad tiene experiencia y madurez en procesos de cambio?
*Espacio diligenciado  por la Oficina Asesora de Planeación OAP</t>
  </si>
  <si>
    <t>3.4 NECESIDAD DE FORMACIÓN</t>
  </si>
  <si>
    <t>3.4.1 ¿Qué nivel de esfuerzo se requiere en formación (entrenamientos, capacitaciones, entre otros), para la implementación del proyecto o iniciativa?</t>
  </si>
  <si>
    <t>3.5 NECESIDAD DE COMUNICACIÓN</t>
  </si>
  <si>
    <t>3.5.1 ¿Qué nivel de esfuerzo se requiere en comunicación, para la implementación del proyecto o iniciativa?</t>
  </si>
  <si>
    <r>
      <rPr>
        <b/>
        <sz val="12"/>
        <color rgb="FF000000"/>
        <rFont val="Century Gothic"/>
      </rPr>
      <t xml:space="preserve">3.6 COMENTARIOS ADICIONALES
</t>
    </r>
    <r>
      <rPr>
        <i/>
        <sz val="12"/>
        <color rgb="FF000000"/>
        <rFont val="Century Gothic"/>
      </rPr>
      <t>(Espacio para agregar cualquier comentario relevante sobre el cambio, como necesidades de formación, recursos adicionales, entre otros)</t>
    </r>
  </si>
  <si>
    <t>VIABILIDAD</t>
  </si>
  <si>
    <t>VIABLE</t>
  </si>
  <si>
    <t>NO VIABLE</t>
  </si>
  <si>
    <t xml:space="preserve">PLAN DE GESTIÓN DEL CAMBIO </t>
  </si>
  <si>
    <t>PROYECTO</t>
  </si>
  <si>
    <t>OBJETIVO</t>
  </si>
  <si>
    <t>ROLES</t>
  </si>
  <si>
    <t>LÍDER DEL PROYECTO O INICIATIVA DE CAMBIO</t>
  </si>
  <si>
    <t>PROMOTOR DE CAMBIO</t>
  </si>
  <si>
    <t>REPRESENTANTE OFICINA ASESORA DE PLANEACIÓN</t>
  </si>
  <si>
    <t>JEFE DE OFICINA O SUBDIRECTOR</t>
  </si>
  <si>
    <t xml:space="preserve">FECHA INICIO DEL PLAN </t>
  </si>
  <si>
    <t>Sin empezar</t>
  </si>
  <si>
    <t>FECHA FIN DEL PLAN</t>
  </si>
  <si>
    <t xml:space="preserve">En proceso </t>
  </si>
  <si>
    <t>Finalizado</t>
  </si>
  <si>
    <t>PLANEACIÓN</t>
  </si>
  <si>
    <t>SEGUIMIENTO</t>
  </si>
  <si>
    <t>No.</t>
  </si>
  <si>
    <t>ACTIVIDAD</t>
  </si>
  <si>
    <t>RESPONSABLE</t>
  </si>
  <si>
    <t>APOYO</t>
  </si>
  <si>
    <t>PÚBLICO OBJETIVO</t>
  </si>
  <si>
    <t>FECHA INICIO</t>
  </si>
  <si>
    <t>FECHA FIN</t>
  </si>
  <si>
    <t>EVIDENCIA</t>
  </si>
  <si>
    <t>NOMBRE DEL INDICADOR</t>
  </si>
  <si>
    <t>CALCULO DEL INDICADOR</t>
  </si>
  <si>
    <t>META</t>
  </si>
  <si>
    <t>ESTADO</t>
  </si>
  <si>
    <t>CRONOGRAMA</t>
  </si>
  <si>
    <t>Marzo</t>
  </si>
  <si>
    <t>Abril</t>
  </si>
  <si>
    <t>Mayo</t>
  </si>
  <si>
    <t>Junio</t>
  </si>
  <si>
    <t>Julio</t>
  </si>
  <si>
    <t>Agosto</t>
  </si>
  <si>
    <t>Septiembre</t>
  </si>
  <si>
    <t>Octubre</t>
  </si>
  <si>
    <t>Noviembre</t>
  </si>
  <si>
    <t>Diciembre</t>
  </si>
  <si>
    <t>Avance cualitativo</t>
  </si>
  <si>
    <t>Avance cuantitativo (%)</t>
  </si>
  <si>
    <t>1. Comunicación</t>
  </si>
  <si>
    <t>2. Entrenamiento</t>
  </si>
  <si>
    <t>3. Sostenibilidad</t>
  </si>
  <si>
    <r>
      <t>1.1. Fecha de solicitud</t>
    </r>
    <r>
      <rPr>
        <b/>
        <sz val="11"/>
        <rFont val="Century Gothic"/>
        <family val="2"/>
      </rPr>
      <t xml:space="preserve"> (dd/mm/aaaa)</t>
    </r>
    <r>
      <rPr>
        <sz val="11"/>
        <color theme="1"/>
        <rFont val="Century Gothic"/>
        <family val="2"/>
      </rPr>
      <t>:</t>
    </r>
  </si>
  <si>
    <r>
      <t xml:space="preserve">1.9. ¿Por qué es importante incorporar la gestión del cambio en este proyecto o iniciativa? 
</t>
    </r>
    <r>
      <rPr>
        <i/>
        <sz val="11"/>
        <color rgb="FF000000"/>
        <rFont val="Century Gothic"/>
      </rPr>
      <t>(Describe la necesidad del proyecto o iniciativa de cambio y cómo se llegó a esa conclusión. Para su redacción se recomienda tener en cuenta las siguientes palabras: Debilidad, ausencia, falta de, inadecuado)</t>
    </r>
  </si>
  <si>
    <r>
      <t xml:space="preserve">2.1.1. ¿El proyecto o iniciativa de cambio cuenta con un plan de trabajo, con actividades, responsables y fechas para su ejecución? 
</t>
    </r>
    <r>
      <rPr>
        <i/>
        <sz val="11"/>
        <color rgb="FF000000"/>
        <rFont val="Century Gothic"/>
      </rPr>
      <t>(En caso de responder "Si", adjúntelo a la solicitud)</t>
    </r>
  </si>
  <si>
    <r>
      <t>2.2.4. ¿Es una apuesta de la alta Dirección?</t>
    </r>
    <r>
      <rPr>
        <i/>
        <sz val="11"/>
        <color theme="1"/>
        <rFont val="Century Gothic"/>
        <family val="2"/>
      </rPr>
      <t xml:space="preserve"> 
(Una apuesta de la alta dirección no es solo un proyecto, sino un foco estratégico asumido y respaldado al más alto nivel de la organización.Es una decisión estratégica prioritaria que asume el equipo directivo para orientar los recursos, esfuerzos y capacidades institucionales hacia un propósito definido)</t>
    </r>
  </si>
  <si>
    <r>
      <t xml:space="preserve">La clasificación de roles se realiza por: 			
</t>
    </r>
    <r>
      <rPr>
        <i/>
        <sz val="12"/>
        <color theme="1"/>
        <rFont val="Century Gothic"/>
        <family val="2"/>
      </rPr>
      <t xml:space="preserve">(despliega el listado y escoge solo </t>
    </r>
    <r>
      <rPr>
        <b/>
        <i/>
        <sz val="12"/>
        <color theme="1"/>
        <rFont val="Century Gothic"/>
        <family val="2"/>
      </rPr>
      <t>UN</t>
    </r>
    <r>
      <rPr>
        <i/>
        <sz val="12"/>
        <color theme="1"/>
        <rFont val="Century Gothic"/>
        <family val="2"/>
      </rPr>
      <t xml:space="preserve"> rol de calsificación)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</si>
</sst>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409]d\-mmm\-yy;@"/>
    <numFmt numFmtId="165" formatCode="dd/mmm/yy"/>
    <numFmt numFmtId="166" formatCode="dd/mmm"/>
    <numFmt numFmtId="167" formatCode="mmm/yy"/>
    <numFmt numFmtId="168" formatCode="dd/mm/yyyy;@"/>
    <numFmt numFmtId="169" formatCode="0.0%"/>
    <numFmt numFmtId="170" formatCode="0.0"/>
  </numFmts>
  <fonts count="44" x14ac:knownFonts="1">
    <font>
      <sz val="12"/>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2"/>
      <color theme="1"/>
      <name val="Century Gothic"/>
      <family val="2"/>
    </font>
    <font>
      <b/>
      <sz val="14"/>
      <color theme="1"/>
      <name val="Century Gothic"/>
      <family val="2"/>
    </font>
    <font>
      <sz val="12"/>
      <color rgb="FF000000"/>
      <name val="Century Gothic"/>
      <family val="2"/>
    </font>
    <font>
      <sz val="12"/>
      <color rgb="FFFF0000"/>
      <name val="Century Gothic"/>
      <family val="2"/>
    </font>
    <font>
      <b/>
      <sz val="12"/>
      <color theme="1"/>
      <name val="Century Gothic"/>
      <family val="2"/>
    </font>
    <font>
      <sz val="11"/>
      <color theme="1"/>
      <name val="Century Gothic"/>
      <family val="2"/>
    </font>
    <font>
      <sz val="11"/>
      <color rgb="FF000000"/>
      <name val="Century Gothic"/>
      <family val="2"/>
    </font>
    <font>
      <i/>
      <sz val="11"/>
      <color rgb="FF000000"/>
      <name val="Century Gothic"/>
      <family val="2"/>
    </font>
    <font>
      <b/>
      <sz val="12"/>
      <color rgb="FF000000"/>
      <name val="Century Gothic"/>
      <family val="2"/>
    </font>
    <font>
      <b/>
      <sz val="18"/>
      <color theme="1"/>
      <name val="Century Gothic"/>
      <family val="2"/>
    </font>
    <font>
      <sz val="11"/>
      <color rgb="FFFF0000"/>
      <name val="Century Gothic"/>
      <family val="2"/>
    </font>
    <font>
      <b/>
      <u/>
      <sz val="18"/>
      <color theme="1"/>
      <name val="Century Gothic"/>
      <family val="2"/>
    </font>
    <font>
      <b/>
      <sz val="16"/>
      <color rgb="FF000000"/>
      <name val="Century Gothic"/>
      <family val="2"/>
    </font>
    <font>
      <i/>
      <sz val="11"/>
      <color theme="1"/>
      <name val="Century Gothic"/>
      <family val="2"/>
    </font>
    <font>
      <sz val="11"/>
      <name val="Century Gothic"/>
      <family val="2"/>
    </font>
    <font>
      <sz val="12"/>
      <color rgb="FF000000"/>
      <name val="Calibri"/>
      <family val="2"/>
    </font>
    <font>
      <sz val="11"/>
      <color rgb="FF000000"/>
      <name val="Calibri"/>
      <family val="2"/>
    </font>
    <font>
      <sz val="11"/>
      <color rgb="FF000000"/>
      <name val="Century Gothic"/>
    </font>
    <font>
      <b/>
      <sz val="11"/>
      <color rgb="FF000000"/>
      <name val="Century Gothic"/>
    </font>
    <font>
      <b/>
      <sz val="12"/>
      <color rgb="FF000000"/>
      <name val="Century Gothic"/>
    </font>
    <font>
      <i/>
      <sz val="12"/>
      <color rgb="FF000000"/>
      <name val="Century Gothic"/>
    </font>
    <font>
      <sz val="12"/>
      <color rgb="FF000000"/>
      <name val="Century Gothic"/>
    </font>
    <font>
      <sz val="12"/>
      <color theme="0"/>
      <name val="Century Gothic"/>
      <family val="2"/>
    </font>
    <font>
      <sz val="12"/>
      <name val="Century Gothic"/>
      <family val="2"/>
    </font>
    <font>
      <b/>
      <sz val="12"/>
      <color theme="0"/>
      <name val="Century Gothic"/>
      <family val="2"/>
    </font>
    <font>
      <i/>
      <sz val="11"/>
      <color rgb="FF000000"/>
      <name val="Century Gothic"/>
    </font>
    <font>
      <i/>
      <sz val="12"/>
      <color theme="1"/>
      <name val="Century Gothic"/>
      <family val="2"/>
    </font>
    <font>
      <b/>
      <sz val="16"/>
      <color theme="0"/>
      <name val="Century Gothic"/>
      <family val="2"/>
    </font>
    <font>
      <b/>
      <sz val="11"/>
      <color theme="1"/>
      <name val="Century Gothic"/>
      <family val="2"/>
    </font>
    <font>
      <b/>
      <sz val="11"/>
      <color theme="0"/>
      <name val="Century Gothic"/>
      <family val="2"/>
    </font>
    <font>
      <b/>
      <sz val="12"/>
      <name val="Century Gothic"/>
      <family val="2"/>
    </font>
    <font>
      <sz val="11"/>
      <color theme="9" tint="0.79998168889431442"/>
      <name val="Century Gothic"/>
      <family val="2"/>
    </font>
    <font>
      <sz val="12"/>
      <color theme="0" tint="-4.9989318521683403E-2"/>
      <name val="Century Gothic"/>
      <family val="2"/>
    </font>
    <font>
      <sz val="12"/>
      <color theme="1"/>
      <name val="Century Gothic"/>
    </font>
    <font>
      <sz val="11"/>
      <color rgb="FF000000"/>
      <name val="Calibri"/>
      <family val="2"/>
      <scheme val="minor"/>
    </font>
    <font>
      <sz val="12"/>
      <color rgb="FF000000"/>
      <name val="Arial"/>
      <family val="2"/>
    </font>
    <font>
      <sz val="11"/>
      <color theme="0"/>
      <name val="Century Gothic"/>
      <family val="2"/>
    </font>
    <font>
      <sz val="14"/>
      <name val="Century Gothic"/>
      <family val="2"/>
    </font>
    <font>
      <b/>
      <sz val="11"/>
      <name val="Century Gothic"/>
      <family val="2"/>
    </font>
    <font>
      <b/>
      <i/>
      <sz val="12"/>
      <color theme="1"/>
      <name val="Century Gothic"/>
      <family val="2"/>
    </font>
  </fonts>
  <fills count="19">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9DC45A"/>
        <bgColor indexed="64"/>
      </patternFill>
    </fill>
    <fill>
      <patternFill patternType="solid">
        <fgColor theme="9" tint="0.79998168889431442"/>
        <bgColor indexed="64"/>
      </patternFill>
    </fill>
    <fill>
      <patternFill patternType="solid">
        <fgColor rgb="FFF2F2F2"/>
        <bgColor rgb="FF000000"/>
      </patternFill>
    </fill>
    <fill>
      <patternFill patternType="solid">
        <fgColor theme="0"/>
        <bgColor indexed="64"/>
      </patternFill>
    </fill>
    <fill>
      <patternFill patternType="solid">
        <fgColor rgb="FFC00000"/>
        <bgColor indexed="64"/>
      </patternFill>
    </fill>
    <fill>
      <patternFill patternType="solid">
        <fgColor theme="7"/>
        <bgColor indexed="64"/>
      </patternFill>
    </fill>
    <fill>
      <patternFill patternType="solid">
        <fgColor rgb="FF00B050"/>
        <bgColor indexed="64"/>
      </patternFill>
    </fill>
    <fill>
      <patternFill patternType="solid">
        <fgColor theme="3" tint="-0.499984740745262"/>
        <bgColor indexed="64"/>
      </patternFill>
    </fill>
    <fill>
      <patternFill patternType="solid">
        <fgColor theme="0"/>
        <bgColor rgb="FF000000"/>
      </patternFill>
    </fill>
    <fill>
      <patternFill patternType="solid">
        <fgColor theme="3" tint="0.79998168889431442"/>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3" tint="-0.249977111117893"/>
        <bgColor indexed="64"/>
      </patternFill>
    </fill>
  </fills>
  <borders count="82">
    <border>
      <left/>
      <right/>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top/>
      <bottom style="medium">
        <color rgb="FF000000"/>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DotDot">
        <color indexed="64"/>
      </left>
      <right style="dashDotDot">
        <color indexed="64"/>
      </right>
      <top style="dashDotDot">
        <color indexed="64"/>
      </top>
      <bottom style="dashDotDot">
        <color indexed="64"/>
      </bottom>
      <diagonal/>
    </border>
    <border>
      <left style="dashDotDot">
        <color indexed="64"/>
      </left>
      <right style="dashDotDot">
        <color indexed="64"/>
      </right>
      <top style="dashDotDot">
        <color indexed="64"/>
      </top>
      <bottom/>
      <diagonal/>
    </border>
    <border>
      <left style="dashDotDot">
        <color indexed="64"/>
      </left>
      <right style="dashDotDot">
        <color indexed="64"/>
      </right>
      <top/>
      <bottom style="dashDotDot">
        <color indexed="64"/>
      </bottom>
      <diagonal/>
    </border>
    <border>
      <left style="dashDotDot">
        <color indexed="64"/>
      </left>
      <right/>
      <top/>
      <bottom/>
      <diagonal/>
    </border>
    <border>
      <left/>
      <right style="dashDotDot">
        <color indexed="64"/>
      </right>
      <top style="dashDotDot">
        <color indexed="64"/>
      </top>
      <bottom/>
      <diagonal/>
    </border>
    <border>
      <left/>
      <right style="dashDotDot">
        <color indexed="64"/>
      </right>
      <top/>
      <bottom/>
      <diagonal/>
    </border>
    <border>
      <left style="dashDotDot">
        <color indexed="64"/>
      </left>
      <right/>
      <top style="dashDotDot">
        <color indexed="64"/>
      </top>
      <bottom/>
      <diagonal/>
    </border>
    <border>
      <left style="dashDotDot">
        <color indexed="64"/>
      </left>
      <right/>
      <top/>
      <bottom style="dashDotDot">
        <color indexed="64"/>
      </bottom>
      <diagonal/>
    </border>
    <border>
      <left/>
      <right style="dashDotDot">
        <color indexed="64"/>
      </right>
      <top/>
      <bottom style="dashDotDot">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dashDotDot">
        <color indexed="64"/>
      </left>
      <right style="dashDotDot">
        <color indexed="64"/>
      </right>
      <top/>
      <bottom/>
      <diagonal/>
    </border>
    <border>
      <left/>
      <right style="medium">
        <color rgb="FF000000"/>
      </right>
      <top/>
      <bottom style="medium">
        <color rgb="FF000000"/>
      </bottom>
      <diagonal/>
    </border>
    <border>
      <left style="medium">
        <color rgb="FF000000"/>
      </left>
      <right style="thin">
        <color indexed="64"/>
      </right>
      <top style="thin">
        <color indexed="64"/>
      </top>
      <bottom style="thin">
        <color indexed="64"/>
      </bottom>
      <diagonal/>
    </border>
    <border>
      <left style="dashDotDot">
        <color indexed="64"/>
      </left>
      <right style="medium">
        <color rgb="FF000000"/>
      </right>
      <top style="dashDotDot">
        <color indexed="64"/>
      </top>
      <bottom style="dashDotDot">
        <color indexed="64"/>
      </bottom>
      <diagonal/>
    </border>
    <border>
      <left style="medium">
        <color rgb="FF000000"/>
      </left>
      <right style="thin">
        <color indexed="64"/>
      </right>
      <top style="thin">
        <color indexed="64"/>
      </top>
      <bottom style="medium">
        <color rgb="FF000000"/>
      </bottom>
      <diagonal/>
    </border>
    <border>
      <left style="dashDotDot">
        <color indexed="64"/>
      </left>
      <right style="dashDotDot">
        <color indexed="64"/>
      </right>
      <top style="dashDotDot">
        <color indexed="64"/>
      </top>
      <bottom style="medium">
        <color rgb="FF000000"/>
      </bottom>
      <diagonal/>
    </border>
    <border>
      <left style="dashDotDot">
        <color indexed="64"/>
      </left>
      <right style="medium">
        <color rgb="FF000000"/>
      </right>
      <top style="dashDotDot">
        <color indexed="64"/>
      </top>
      <bottom style="medium">
        <color rgb="FF000000"/>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ashDotDot">
        <color indexed="64"/>
      </left>
      <right style="medium">
        <color indexed="64"/>
      </right>
      <top style="medium">
        <color indexed="64"/>
      </top>
      <bottom style="dashDotDot">
        <color indexed="64"/>
      </bottom>
      <diagonal/>
    </border>
    <border>
      <left style="thin">
        <color indexed="64"/>
      </left>
      <right/>
      <top style="medium">
        <color indexed="64"/>
      </top>
      <bottom/>
      <diagonal/>
    </border>
    <border>
      <left style="dashDotDot">
        <color indexed="64"/>
      </left>
      <right/>
      <top style="dashDotDot">
        <color indexed="64"/>
      </top>
      <bottom style="dashDotDot">
        <color indexed="64"/>
      </bottom>
      <diagonal/>
    </border>
    <border>
      <left style="medium">
        <color indexed="64"/>
      </left>
      <right style="medium">
        <color indexed="64"/>
      </right>
      <top style="medium">
        <color indexed="64"/>
      </top>
      <bottom style="medium">
        <color indexed="64"/>
      </bottom>
      <diagonal/>
    </border>
    <border>
      <left/>
      <right style="dashDotDot">
        <color indexed="64"/>
      </right>
      <top style="dashDotDot">
        <color indexed="64"/>
      </top>
      <bottom style="dashDotDot">
        <color indexed="64"/>
      </bottom>
      <diagonal/>
    </border>
    <border>
      <left/>
      <right/>
      <top style="dashDotDot">
        <color indexed="64"/>
      </top>
      <bottom/>
      <diagonal/>
    </border>
    <border>
      <left/>
      <right style="dashDotDot">
        <color indexed="64"/>
      </right>
      <top style="medium">
        <color indexed="64"/>
      </top>
      <bottom style="medium">
        <color indexed="64"/>
      </bottom>
      <diagonal/>
    </border>
    <border>
      <left style="dashDotDot">
        <color indexed="64"/>
      </left>
      <right style="dashDotDot">
        <color indexed="64"/>
      </right>
      <top style="medium">
        <color indexed="64"/>
      </top>
      <bottom style="medium">
        <color indexed="64"/>
      </bottom>
      <diagonal/>
    </border>
    <border>
      <left/>
      <right/>
      <top style="dashDotDot">
        <color indexed="64"/>
      </top>
      <bottom style="dashDotDot">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style="thin">
        <color indexed="64"/>
      </left>
      <right/>
      <top/>
      <bottom style="thin">
        <color indexed="64"/>
      </bottom>
      <diagonal/>
    </border>
    <border>
      <left/>
      <right/>
      <top/>
      <bottom style="dashDotDot">
        <color indexed="64"/>
      </bottom>
      <diagonal/>
    </border>
    <border>
      <left style="medium">
        <color rgb="FF000000"/>
      </left>
      <right style="thin">
        <color indexed="64"/>
      </right>
      <top/>
      <bottom style="thin">
        <color indexed="64"/>
      </bottom>
      <diagonal/>
    </border>
    <border>
      <left style="dashDotDot">
        <color indexed="64"/>
      </left>
      <right style="medium">
        <color rgb="FF000000"/>
      </right>
      <top/>
      <bottom style="dashDotDot">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5">
    <xf numFmtId="0" fontId="0" fillId="0" borderId="0"/>
    <xf numFmtId="0" fontId="2" fillId="0" borderId="0"/>
    <xf numFmtId="9" fontId="3" fillId="0" borderId="0" applyFont="0" applyFill="0" applyBorder="0" applyAlignment="0" applyProtection="0"/>
    <xf numFmtId="0" fontId="1" fillId="0" borderId="0"/>
    <xf numFmtId="9" fontId="1" fillId="0" borderId="0" applyFont="0" applyFill="0" applyBorder="0" applyAlignment="0" applyProtection="0"/>
  </cellStyleXfs>
  <cellXfs count="506">
    <xf numFmtId="0" fontId="0" fillId="0" borderId="0" xfId="0"/>
    <xf numFmtId="0" fontId="4" fillId="0" borderId="0" xfId="0" applyFont="1"/>
    <xf numFmtId="0" fontId="4" fillId="0" borderId="0" xfId="0" applyFont="1" applyAlignment="1">
      <alignment horizontal="left"/>
    </xf>
    <xf numFmtId="0" fontId="4" fillId="0" borderId="0" xfId="0" applyFont="1" applyAlignment="1">
      <alignment vertical="center" wrapText="1"/>
    </xf>
    <xf numFmtId="0" fontId="4" fillId="0" borderId="0" xfId="0" applyFont="1" applyAlignment="1">
      <alignment horizontal="left" vertical="center"/>
    </xf>
    <xf numFmtId="0" fontId="4" fillId="0" borderId="0" xfId="0" applyFont="1" applyAlignment="1">
      <alignment horizontal="left" wrapText="1"/>
    </xf>
    <xf numFmtId="0" fontId="4" fillId="0" borderId="0" xfId="0" applyFont="1" applyAlignment="1">
      <alignment wrapText="1"/>
    </xf>
    <xf numFmtId="0" fontId="4" fillId="0" borderId="0" xfId="0" applyFont="1" applyAlignment="1">
      <alignment horizontal="left" vertical="center" wrapText="1"/>
    </xf>
    <xf numFmtId="0" fontId="9" fillId="0" borderId="0" xfId="0" applyFont="1" applyAlignment="1">
      <alignment vertical="center" wrapText="1"/>
    </xf>
    <xf numFmtId="0" fontId="9" fillId="0" borderId="0" xfId="0" applyFont="1" applyAlignment="1">
      <alignment vertical="center"/>
    </xf>
    <xf numFmtId="0" fontId="10" fillId="0" borderId="0" xfId="0" applyFont="1" applyAlignment="1">
      <alignment vertical="center" wrapText="1"/>
    </xf>
    <xf numFmtId="0" fontId="4" fillId="2" borderId="0" xfId="0" applyFont="1" applyFill="1"/>
    <xf numFmtId="0" fontId="4" fillId="2" borderId="0" xfId="0" applyFont="1" applyFill="1" applyAlignment="1">
      <alignment horizontal="left"/>
    </xf>
    <xf numFmtId="0" fontId="4" fillId="2" borderId="0" xfId="0" applyFont="1" applyFill="1" applyAlignment="1">
      <alignment horizontal="left" vertical="center"/>
    </xf>
    <xf numFmtId="0" fontId="4" fillId="2" borderId="0" xfId="0" applyFont="1" applyFill="1" applyAlignment="1">
      <alignment vertical="center" wrapText="1"/>
    </xf>
    <xf numFmtId="0" fontId="7" fillId="2" borderId="0" xfId="0" applyFont="1" applyFill="1" applyAlignment="1">
      <alignment wrapText="1"/>
    </xf>
    <xf numFmtId="0" fontId="9" fillId="2" borderId="0" xfId="0" applyFont="1" applyFill="1" applyAlignment="1">
      <alignment vertical="center" wrapText="1"/>
    </xf>
    <xf numFmtId="0" fontId="7" fillId="0" borderId="0" xfId="0" applyFont="1"/>
    <xf numFmtId="0" fontId="9" fillId="0" borderId="0" xfId="0" applyFont="1" applyAlignment="1">
      <alignment horizontal="center" vertical="center"/>
    </xf>
    <xf numFmtId="0" fontId="9" fillId="2" borderId="0" xfId="0" applyFont="1" applyFill="1" applyAlignment="1">
      <alignment horizontal="left" vertical="center"/>
    </xf>
    <xf numFmtId="0" fontId="8" fillId="3" borderId="28" xfId="0" applyFont="1" applyFill="1" applyBorder="1" applyAlignment="1">
      <alignment horizontal="center" vertical="center"/>
    </xf>
    <xf numFmtId="0" fontId="8" fillId="3" borderId="28" xfId="0" applyFont="1" applyFill="1" applyBorder="1" applyAlignment="1">
      <alignment horizontal="center" vertical="center" wrapText="1"/>
    </xf>
    <xf numFmtId="0" fontId="13" fillId="2" borderId="0" xfId="0" applyFont="1" applyFill="1" applyAlignment="1">
      <alignment horizontal="center"/>
    </xf>
    <xf numFmtId="0" fontId="7" fillId="2" borderId="0" xfId="0" applyFont="1" applyFill="1"/>
    <xf numFmtId="0" fontId="9" fillId="0" borderId="0" xfId="0" applyFont="1" applyAlignment="1">
      <alignment horizontal="left" vertical="center" wrapText="1"/>
    </xf>
    <xf numFmtId="0" fontId="7" fillId="0" borderId="0" xfId="0" applyFont="1" applyAlignment="1">
      <alignment horizontal="center" textRotation="90" wrapText="1"/>
    </xf>
    <xf numFmtId="0" fontId="4" fillId="2" borderId="0" xfId="0" applyFont="1" applyFill="1" applyAlignment="1">
      <alignment wrapText="1"/>
    </xf>
    <xf numFmtId="0" fontId="7" fillId="0" borderId="0" xfId="0" applyFont="1" applyAlignment="1">
      <alignment wrapText="1"/>
    </xf>
    <xf numFmtId="0" fontId="8" fillId="0" borderId="0" xfId="0" applyFont="1"/>
    <xf numFmtId="0" fontId="9" fillId="2" borderId="0" xfId="0" applyFont="1" applyFill="1"/>
    <xf numFmtId="0" fontId="4" fillId="8" borderId="0" xfId="0" applyFont="1" applyFill="1" applyAlignment="1">
      <alignment wrapText="1"/>
    </xf>
    <xf numFmtId="0" fontId="7" fillId="0" borderId="0" xfId="0" applyFont="1" applyAlignment="1">
      <alignment vertical="center" wrapText="1"/>
    </xf>
    <xf numFmtId="0" fontId="19" fillId="0" borderId="0" xfId="0" applyFont="1"/>
    <xf numFmtId="0" fontId="20" fillId="0" borderId="0" xfId="0" applyFont="1"/>
    <xf numFmtId="0" fontId="9" fillId="0" borderId="17" xfId="0" applyFont="1" applyBorder="1"/>
    <xf numFmtId="0" fontId="9" fillId="0" borderId="42" xfId="0" applyFont="1" applyBorder="1" applyAlignment="1">
      <alignment horizontal="center"/>
    </xf>
    <xf numFmtId="0" fontId="23" fillId="3" borderId="28" xfId="0" applyFont="1" applyFill="1" applyBorder="1" applyAlignment="1">
      <alignment horizontal="center" vertical="center" wrapText="1"/>
    </xf>
    <xf numFmtId="0" fontId="6" fillId="0" borderId="0" xfId="0" applyFont="1" applyAlignment="1">
      <alignment wrapText="1"/>
    </xf>
    <xf numFmtId="0" fontId="8" fillId="0" borderId="28" xfId="0" applyFont="1" applyBorder="1" applyAlignment="1">
      <alignment horizontal="center" vertical="center" wrapText="1"/>
    </xf>
    <xf numFmtId="0" fontId="4" fillId="4" borderId="38" xfId="0" applyFont="1" applyFill="1" applyBorder="1" applyAlignment="1">
      <alignment horizontal="left"/>
    </xf>
    <xf numFmtId="0" fontId="4" fillId="4" borderId="39" xfId="0" applyFont="1" applyFill="1" applyBorder="1" applyAlignment="1">
      <alignment horizontal="center"/>
    </xf>
    <xf numFmtId="0" fontId="4" fillId="4" borderId="39" xfId="0" applyFont="1" applyFill="1" applyBorder="1" applyAlignment="1">
      <alignment horizontal="center" vertical="center"/>
    </xf>
    <xf numFmtId="0" fontId="4" fillId="4" borderId="39" xfId="0" applyFont="1" applyFill="1" applyBorder="1" applyAlignment="1">
      <alignment vertical="center"/>
    </xf>
    <xf numFmtId="0" fontId="4" fillId="4" borderId="39" xfId="0" applyFont="1" applyFill="1" applyBorder="1" applyAlignment="1">
      <alignment horizontal="left" vertical="center"/>
    </xf>
    <xf numFmtId="0" fontId="4" fillId="4" borderId="39" xfId="0" applyFont="1" applyFill="1" applyBorder="1"/>
    <xf numFmtId="0" fontId="4" fillId="4" borderId="2" xfId="0" applyFont="1" applyFill="1" applyBorder="1" applyAlignment="1">
      <alignment horizontal="left"/>
    </xf>
    <xf numFmtId="0" fontId="4" fillId="4" borderId="52" xfId="0" applyFont="1" applyFill="1" applyBorder="1" applyAlignment="1">
      <alignment horizontal="left"/>
    </xf>
    <xf numFmtId="0" fontId="4" fillId="4" borderId="21" xfId="0" applyFont="1" applyFill="1" applyBorder="1" applyAlignment="1">
      <alignment horizontal="center"/>
    </xf>
    <xf numFmtId="0" fontId="4" fillId="4" borderId="21" xfId="0" applyFont="1" applyFill="1" applyBorder="1" applyAlignment="1">
      <alignment horizontal="center" vertical="center"/>
    </xf>
    <xf numFmtId="0" fontId="4" fillId="4" borderId="21" xfId="0" applyFont="1" applyFill="1" applyBorder="1"/>
    <xf numFmtId="0" fontId="4" fillId="4" borderId="21" xfId="0" applyFont="1" applyFill="1" applyBorder="1" applyAlignment="1">
      <alignment horizontal="left"/>
    </xf>
    <xf numFmtId="0" fontId="4" fillId="4" borderId="3" xfId="0" applyFont="1" applyFill="1" applyBorder="1" applyAlignment="1">
      <alignment horizontal="left"/>
    </xf>
    <xf numFmtId="0" fontId="4" fillId="4" borderId="53" xfId="0" applyFont="1" applyFill="1" applyBorder="1"/>
    <xf numFmtId="0" fontId="4" fillId="4" borderId="54" xfId="0" applyFont="1" applyFill="1" applyBorder="1"/>
    <xf numFmtId="0" fontId="4" fillId="4" borderId="4" xfId="0" applyFont="1" applyFill="1" applyBorder="1" applyAlignment="1">
      <alignment horizontal="left"/>
    </xf>
    <xf numFmtId="0" fontId="4" fillId="4" borderId="9" xfId="0" applyFont="1" applyFill="1" applyBorder="1"/>
    <xf numFmtId="0" fontId="0" fillId="4" borderId="23" xfId="0" applyFill="1" applyBorder="1"/>
    <xf numFmtId="0" fontId="4" fillId="4" borderId="23" xfId="0" applyFont="1" applyFill="1" applyBorder="1" applyAlignment="1">
      <alignment horizontal="left"/>
    </xf>
    <xf numFmtId="0" fontId="4" fillId="4" borderId="10" xfId="0" applyFont="1" applyFill="1" applyBorder="1" applyAlignment="1">
      <alignment horizontal="left"/>
    </xf>
    <xf numFmtId="0" fontId="4" fillId="4" borderId="11" xfId="0" applyFont="1" applyFill="1" applyBorder="1"/>
    <xf numFmtId="0" fontId="0" fillId="4" borderId="0" xfId="0" applyFill="1"/>
    <xf numFmtId="0" fontId="4" fillId="4" borderId="0" xfId="0" applyFont="1" applyFill="1" applyAlignment="1">
      <alignment horizontal="left"/>
    </xf>
    <xf numFmtId="0" fontId="4" fillId="4" borderId="12" xfId="0" applyFont="1" applyFill="1" applyBorder="1" applyAlignment="1">
      <alignment horizontal="left"/>
    </xf>
    <xf numFmtId="0" fontId="4" fillId="4" borderId="13" xfId="0" applyFont="1" applyFill="1" applyBorder="1"/>
    <xf numFmtId="0" fontId="0" fillId="4" borderId="24" xfId="0" applyFill="1" applyBorder="1"/>
    <xf numFmtId="0" fontId="4" fillId="4" borderId="24" xfId="0" applyFont="1" applyFill="1" applyBorder="1"/>
    <xf numFmtId="0" fontId="4" fillId="4" borderId="14" xfId="0" applyFont="1" applyFill="1" applyBorder="1"/>
    <xf numFmtId="0" fontId="4" fillId="4" borderId="23" xfId="0" applyFont="1" applyFill="1" applyBorder="1"/>
    <xf numFmtId="0" fontId="4" fillId="4" borderId="58" xfId="0" applyFont="1" applyFill="1" applyBorder="1" applyAlignment="1">
      <alignment horizontal="center" vertical="center"/>
    </xf>
    <xf numFmtId="0" fontId="6" fillId="4" borderId="11" xfId="0" applyFont="1" applyFill="1" applyBorder="1"/>
    <xf numFmtId="0" fontId="19" fillId="4" borderId="0" xfId="0" applyFont="1" applyFill="1"/>
    <xf numFmtId="0" fontId="4" fillId="4" borderId="0" xfId="0" applyFont="1" applyFill="1"/>
    <xf numFmtId="0" fontId="4" fillId="4" borderId="0" xfId="0" applyFont="1" applyFill="1" applyAlignment="1">
      <alignment horizontal="left" wrapText="1"/>
    </xf>
    <xf numFmtId="0" fontId="4" fillId="4" borderId="0" xfId="0" applyFont="1" applyFill="1" applyAlignment="1">
      <alignment horizontal="center" vertical="center"/>
    </xf>
    <xf numFmtId="43" fontId="4" fillId="4" borderId="12" xfId="0" applyNumberFormat="1" applyFont="1" applyFill="1" applyBorder="1"/>
    <xf numFmtId="0" fontId="4" fillId="4" borderId="0" xfId="0" applyFont="1" applyFill="1" applyAlignment="1">
      <alignment horizontal="left" vertical="center"/>
    </xf>
    <xf numFmtId="0" fontId="6" fillId="4" borderId="13" xfId="0" applyFont="1" applyFill="1" applyBorder="1"/>
    <xf numFmtId="0" fontId="19" fillId="4" borderId="24" xfId="0" applyFont="1" applyFill="1" applyBorder="1"/>
    <xf numFmtId="0" fontId="4" fillId="4" borderId="24" xfId="0" applyFont="1" applyFill="1" applyBorder="1" applyAlignment="1">
      <alignment horizontal="left"/>
    </xf>
    <xf numFmtId="0" fontId="9" fillId="0" borderId="0" xfId="0" applyFont="1" applyAlignment="1">
      <alignment horizontal="center" vertical="center" wrapText="1"/>
    </xf>
    <xf numFmtId="0" fontId="9" fillId="6" borderId="28" xfId="0" applyFont="1" applyFill="1" applyBorder="1" applyAlignment="1">
      <alignment horizontal="center" vertical="center" wrapText="1"/>
    </xf>
    <xf numFmtId="0" fontId="9" fillId="6" borderId="0" xfId="0" applyFont="1" applyFill="1" applyAlignment="1">
      <alignment horizontal="center" vertical="center"/>
    </xf>
    <xf numFmtId="0" fontId="10" fillId="0" borderId="0" xfId="0" applyFont="1" applyAlignment="1">
      <alignment horizontal="center" vertical="center" wrapText="1"/>
    </xf>
    <xf numFmtId="0" fontId="4" fillId="2" borderId="0" xfId="0" applyFont="1" applyFill="1" applyAlignment="1">
      <alignment horizontal="center"/>
    </xf>
    <xf numFmtId="1" fontId="9" fillId="0" borderId="0" xfId="0" applyNumberFormat="1" applyFont="1" applyAlignment="1">
      <alignment horizontal="center" vertical="center" wrapText="1"/>
    </xf>
    <xf numFmtId="0" fontId="4" fillId="2" borderId="0" xfId="0" applyFont="1" applyFill="1" applyAlignment="1">
      <alignment horizontal="center" vertical="center"/>
    </xf>
    <xf numFmtId="0" fontId="4" fillId="10" borderId="0" xfId="0" quotePrefix="1" applyFont="1" applyFill="1" applyAlignment="1">
      <alignment horizontal="center"/>
    </xf>
    <xf numFmtId="0" fontId="4" fillId="11" borderId="0" xfId="0" quotePrefix="1" applyFont="1" applyFill="1" applyAlignment="1">
      <alignment horizontal="center"/>
    </xf>
    <xf numFmtId="0" fontId="4" fillId="0" borderId="0" xfId="0" applyFont="1" applyAlignment="1">
      <alignment horizontal="center" vertical="center"/>
    </xf>
    <xf numFmtId="0" fontId="4" fillId="0" borderId="61" xfId="0" applyFont="1" applyBorder="1" applyAlignment="1">
      <alignment horizontal="center"/>
    </xf>
    <xf numFmtId="0" fontId="26" fillId="9" borderId="0" xfId="0" quotePrefix="1" applyFont="1" applyFill="1" applyAlignment="1">
      <alignment horizontal="center"/>
    </xf>
    <xf numFmtId="0" fontId="18" fillId="6" borderId="28" xfId="0" applyFont="1" applyFill="1" applyBorder="1" applyAlignment="1">
      <alignment horizontal="center" vertical="center" wrapText="1"/>
    </xf>
    <xf numFmtId="0" fontId="27" fillId="2" borderId="0" xfId="0" applyFont="1" applyFill="1" applyAlignment="1">
      <alignment horizontal="center"/>
    </xf>
    <xf numFmtId="0" fontId="9" fillId="6" borderId="0" xfId="0" quotePrefix="1" applyFont="1" applyFill="1" applyAlignment="1">
      <alignment horizontal="center" vertical="center"/>
    </xf>
    <xf numFmtId="0" fontId="28" fillId="12" borderId="28" xfId="0" applyFont="1" applyFill="1" applyBorder="1" applyAlignment="1">
      <alignment horizontal="center" vertical="center" wrapText="1"/>
    </xf>
    <xf numFmtId="0" fontId="14" fillId="6" borderId="65" xfId="0" applyFont="1" applyFill="1" applyBorder="1" applyAlignment="1">
      <alignment vertical="center" wrapText="1"/>
    </xf>
    <xf numFmtId="0" fontId="4" fillId="0" borderId="56" xfId="0" applyFont="1" applyBorder="1"/>
    <xf numFmtId="0" fontId="4" fillId="0" borderId="56" xfId="0" applyFont="1" applyBorder="1" applyAlignment="1">
      <alignment wrapText="1"/>
    </xf>
    <xf numFmtId="0" fontId="4" fillId="0" borderId="57" xfId="0" applyFont="1" applyBorder="1"/>
    <xf numFmtId="0" fontId="9" fillId="0" borderId="0" xfId="3" applyFont="1" applyAlignment="1">
      <alignment horizontal="center" vertical="center"/>
    </xf>
    <xf numFmtId="0" fontId="9" fillId="0" borderId="0" xfId="3" applyFont="1"/>
    <xf numFmtId="0" fontId="9" fillId="0" borderId="0" xfId="3" applyFont="1" applyAlignment="1">
      <alignment horizontal="center"/>
    </xf>
    <xf numFmtId="0" fontId="9" fillId="0" borderId="21" xfId="3" applyFont="1" applyBorder="1" applyAlignment="1">
      <alignment horizontal="left" vertical="center" wrapText="1"/>
    </xf>
    <xf numFmtId="0" fontId="9" fillId="0" borderId="0" xfId="3" applyFont="1" applyAlignment="1">
      <alignment vertical="center"/>
    </xf>
    <xf numFmtId="0" fontId="9" fillId="0" borderId="0" xfId="3" applyFont="1" applyAlignment="1">
      <alignment horizontal="center" vertical="center" wrapText="1"/>
    </xf>
    <xf numFmtId="164" fontId="9" fillId="0" borderId="21" xfId="3" applyNumberFormat="1" applyFont="1" applyBorder="1" applyAlignment="1">
      <alignment horizontal="center" vertical="center" wrapText="1"/>
    </xf>
    <xf numFmtId="166" fontId="9" fillId="14" borderId="15" xfId="3" applyNumberFormat="1" applyFont="1" applyFill="1" applyBorder="1" applyAlignment="1">
      <alignment horizontal="center" vertical="center" wrapText="1"/>
    </xf>
    <xf numFmtId="0" fontId="9" fillId="0" borderId="15" xfId="3" applyFont="1" applyBorder="1" applyAlignment="1">
      <alignment horizontal="left" vertical="center" wrapText="1"/>
    </xf>
    <xf numFmtId="9" fontId="9" fillId="0" borderId="15" xfId="3" applyNumberFormat="1" applyFont="1" applyBorder="1" applyAlignment="1">
      <alignment horizontal="center" vertical="center" wrapText="1"/>
    </xf>
    <xf numFmtId="0" fontId="10" fillId="0" borderId="15" xfId="3" applyFont="1" applyBorder="1" applyAlignment="1">
      <alignment horizontal="left" vertical="center" wrapText="1"/>
    </xf>
    <xf numFmtId="0" fontId="9" fillId="0" borderId="15" xfId="3" applyFont="1" applyBorder="1" applyAlignment="1">
      <alignment vertical="center" wrapText="1"/>
    </xf>
    <xf numFmtId="10" fontId="9" fillId="0" borderId="15" xfId="3" applyNumberFormat="1" applyFont="1" applyBorder="1" applyAlignment="1">
      <alignment horizontal="center" vertical="center" wrapText="1"/>
    </xf>
    <xf numFmtId="0" fontId="9" fillId="0" borderId="15" xfId="3" applyFont="1" applyBorder="1" applyAlignment="1">
      <alignment vertical="center"/>
    </xf>
    <xf numFmtId="10" fontId="18" fillId="0" borderId="15" xfId="3" applyNumberFormat="1" applyFont="1" applyBorder="1" applyAlignment="1">
      <alignment horizontal="center" vertical="center" wrapText="1"/>
    </xf>
    <xf numFmtId="9" fontId="9" fillId="0" borderId="15" xfId="3" applyNumberFormat="1" applyFont="1" applyBorder="1" applyAlignment="1">
      <alignment horizontal="center" vertical="center"/>
    </xf>
    <xf numFmtId="0" fontId="10" fillId="0" borderId="15" xfId="3" applyFont="1" applyBorder="1" applyAlignment="1">
      <alignment vertical="center" wrapText="1"/>
    </xf>
    <xf numFmtId="9" fontId="10" fillId="0" borderId="15" xfId="3" applyNumberFormat="1" applyFont="1" applyBorder="1" applyAlignment="1">
      <alignment horizontal="center" vertical="center"/>
    </xf>
    <xf numFmtId="0" fontId="18" fillId="0" borderId="15" xfId="3" applyFont="1" applyBorder="1" applyAlignment="1">
      <alignment horizontal="left" vertical="center" wrapText="1"/>
    </xf>
    <xf numFmtId="0" fontId="18" fillId="0" borderId="15" xfId="3" applyFont="1" applyBorder="1" applyAlignment="1">
      <alignment vertical="center" wrapText="1"/>
    </xf>
    <xf numFmtId="0" fontId="9" fillId="0" borderId="15" xfId="3" quotePrefix="1" applyFont="1" applyBorder="1" applyAlignment="1">
      <alignment horizontal="center" vertical="center"/>
    </xf>
    <xf numFmtId="164" fontId="9" fillId="0" borderId="0" xfId="3" applyNumberFormat="1" applyFont="1" applyAlignment="1">
      <alignment horizontal="center" vertical="center" wrapText="1"/>
    </xf>
    <xf numFmtId="164" fontId="18" fillId="0" borderId="21" xfId="3" applyNumberFormat="1" applyFont="1" applyBorder="1" applyAlignment="1">
      <alignment horizontal="center" vertical="center" wrapText="1"/>
    </xf>
    <xf numFmtId="1" fontId="9" fillId="0" borderId="0" xfId="3" applyNumberFormat="1" applyFont="1"/>
    <xf numFmtId="0" fontId="32" fillId="0" borderId="0" xfId="3" applyFont="1" applyAlignment="1">
      <alignment horizontal="center"/>
    </xf>
    <xf numFmtId="164" fontId="18" fillId="0" borderId="0" xfId="3" applyNumberFormat="1" applyFont="1" applyAlignment="1">
      <alignment horizontal="center" vertical="center" wrapText="1"/>
    </xf>
    <xf numFmtId="167" fontId="9" fillId="8" borderId="21" xfId="3" applyNumberFormat="1" applyFont="1" applyFill="1" applyBorder="1" applyAlignment="1">
      <alignment horizontal="center" vertical="center" textRotation="90" wrapText="1"/>
    </xf>
    <xf numFmtId="0" fontId="32" fillId="14" borderId="67" xfId="3" applyFont="1" applyFill="1" applyBorder="1" applyAlignment="1">
      <alignment horizontal="center"/>
    </xf>
    <xf numFmtId="0" fontId="10" fillId="0" borderId="21" xfId="3" applyFont="1" applyBorder="1" applyAlignment="1">
      <alignment horizontal="center" vertical="center" wrapText="1"/>
    </xf>
    <xf numFmtId="0" fontId="10" fillId="8" borderId="21" xfId="3" applyFont="1" applyFill="1" applyBorder="1" applyAlignment="1">
      <alignment vertical="center" wrapText="1"/>
    </xf>
    <xf numFmtId="0" fontId="9" fillId="0" borderId="48" xfId="3" applyFont="1" applyBorder="1" applyAlignment="1">
      <alignment horizontal="left" vertical="center" wrapText="1"/>
    </xf>
    <xf numFmtId="168" fontId="10" fillId="0" borderId="21" xfId="3" applyNumberFormat="1" applyFont="1" applyBorder="1" applyAlignment="1">
      <alignment horizontal="center" vertical="center" wrapText="1"/>
    </xf>
    <xf numFmtId="168" fontId="10" fillId="0" borderId="37" xfId="3" applyNumberFormat="1" applyFont="1" applyBorder="1" applyAlignment="1">
      <alignment horizontal="left" vertical="center" wrapText="1"/>
    </xf>
    <xf numFmtId="14" fontId="10" fillId="0" borderId="37" xfId="3" applyNumberFormat="1" applyFont="1" applyBorder="1" applyAlignment="1">
      <alignment horizontal="center" vertical="center" wrapText="1"/>
    </xf>
    <xf numFmtId="0" fontId="9" fillId="0" borderId="15" xfId="3" quotePrefix="1" applyFont="1" applyBorder="1" applyAlignment="1">
      <alignment vertical="center" wrapText="1"/>
    </xf>
    <xf numFmtId="0" fontId="10" fillId="0" borderId="21" xfId="3" applyFont="1" applyBorder="1" applyAlignment="1">
      <alignment vertical="center" wrapText="1"/>
    </xf>
    <xf numFmtId="0" fontId="10" fillId="0" borderId="21" xfId="3" applyFont="1" applyBorder="1" applyAlignment="1">
      <alignment horizontal="left" vertical="center" wrapText="1"/>
    </xf>
    <xf numFmtId="0" fontId="9" fillId="0" borderId="21" xfId="3" applyFont="1" applyBorder="1" applyAlignment="1">
      <alignment horizontal="center" vertical="center" wrapText="1"/>
    </xf>
    <xf numFmtId="0" fontId="9" fillId="0" borderId="21" xfId="3" applyFont="1" applyBorder="1" applyAlignment="1">
      <alignment vertical="center" wrapText="1"/>
    </xf>
    <xf numFmtId="168" fontId="10" fillId="0" borderId="37" xfId="3" applyNumberFormat="1" applyFont="1" applyBorder="1" applyAlignment="1">
      <alignment horizontal="center" vertical="center" wrapText="1"/>
    </xf>
    <xf numFmtId="9" fontId="10" fillId="0" borderId="37" xfId="3" applyNumberFormat="1" applyFont="1" applyBorder="1" applyAlignment="1">
      <alignment horizontal="center" vertical="center" wrapText="1"/>
    </xf>
    <xf numFmtId="0" fontId="10" fillId="0" borderId="48" xfId="3" applyFont="1" applyBorder="1" applyAlignment="1">
      <alignment vertical="center" wrapText="1"/>
    </xf>
    <xf numFmtId="168" fontId="10" fillId="0" borderId="48" xfId="3" applyNumberFormat="1" applyFont="1" applyBorder="1" applyAlignment="1">
      <alignment horizontal="center" vertical="center" wrapText="1"/>
    </xf>
    <xf numFmtId="168" fontId="10" fillId="0" borderId="70" xfId="3" applyNumberFormat="1" applyFont="1" applyBorder="1" applyAlignment="1">
      <alignment horizontal="center" vertical="center" wrapText="1"/>
    </xf>
    <xf numFmtId="168" fontId="10" fillId="0" borderId="70" xfId="3" applyNumberFormat="1" applyFont="1" applyBorder="1" applyAlignment="1">
      <alignment horizontal="left" vertical="center" wrapText="1"/>
    </xf>
    <xf numFmtId="0" fontId="10" fillId="0" borderId="70" xfId="3" applyFont="1" applyBorder="1" applyAlignment="1">
      <alignment horizontal="center" vertical="center" wrapText="1"/>
    </xf>
    <xf numFmtId="0" fontId="10" fillId="0" borderId="37" xfId="3" applyFont="1" applyBorder="1" applyAlignment="1">
      <alignment horizontal="center" vertical="center" wrapText="1"/>
    </xf>
    <xf numFmtId="0" fontId="9" fillId="0" borderId="48" xfId="3" applyFont="1" applyBorder="1" applyAlignment="1">
      <alignment horizontal="center" vertical="center" wrapText="1"/>
    </xf>
    <xf numFmtId="0" fontId="10" fillId="0" borderId="70" xfId="3" applyFont="1" applyBorder="1" applyAlignment="1">
      <alignment vertical="center" wrapText="1"/>
    </xf>
    <xf numFmtId="0" fontId="9" fillId="0" borderId="16" xfId="3" applyFont="1" applyBorder="1" applyAlignment="1">
      <alignment horizontal="left" vertical="center" wrapText="1"/>
    </xf>
    <xf numFmtId="0" fontId="9" fillId="0" borderId="20" xfId="3" applyFont="1" applyBorder="1" applyAlignment="1">
      <alignment horizontal="center" vertical="center" wrapText="1"/>
    </xf>
    <xf numFmtId="0" fontId="9" fillId="0" borderId="48" xfId="3" applyFont="1" applyBorder="1" applyAlignment="1">
      <alignment vertical="center" wrapText="1"/>
    </xf>
    <xf numFmtId="0" fontId="9" fillId="0" borderId="70" xfId="3" applyFont="1" applyBorder="1" applyAlignment="1">
      <alignment horizontal="left" vertical="center" wrapText="1"/>
    </xf>
    <xf numFmtId="168" fontId="10" fillId="0" borderId="16" xfId="3" applyNumberFormat="1" applyFont="1" applyBorder="1" applyAlignment="1">
      <alignment horizontal="center" vertical="center" wrapText="1"/>
    </xf>
    <xf numFmtId="168" fontId="10" fillId="0" borderId="68" xfId="3" applyNumberFormat="1" applyFont="1" applyBorder="1" applyAlignment="1">
      <alignment horizontal="center" vertical="center" wrapText="1"/>
    </xf>
    <xf numFmtId="168" fontId="10" fillId="0" borderId="68" xfId="3" applyNumberFormat="1" applyFont="1" applyBorder="1" applyAlignment="1">
      <alignment horizontal="left" vertical="center" wrapText="1"/>
    </xf>
    <xf numFmtId="0" fontId="10" fillId="0" borderId="68" xfId="3" applyFont="1" applyBorder="1" applyAlignment="1">
      <alignment horizontal="center" vertical="center" wrapText="1"/>
    </xf>
    <xf numFmtId="0" fontId="9" fillId="0" borderId="16" xfId="3" quotePrefix="1" applyFont="1" applyBorder="1" applyAlignment="1">
      <alignment horizontal="left" vertical="center" wrapText="1"/>
    </xf>
    <xf numFmtId="9" fontId="9" fillId="0" borderId="16" xfId="3" quotePrefix="1" applyNumberFormat="1" applyFont="1" applyBorder="1" applyAlignment="1">
      <alignment horizontal="center" vertical="center"/>
    </xf>
    <xf numFmtId="0" fontId="9" fillId="0" borderId="16" xfId="3" quotePrefix="1" applyFont="1" applyBorder="1" applyAlignment="1">
      <alignment horizontal="center" vertical="center"/>
    </xf>
    <xf numFmtId="0" fontId="9" fillId="0" borderId="16" xfId="3" applyFont="1" applyBorder="1" applyAlignment="1">
      <alignment vertical="center"/>
    </xf>
    <xf numFmtId="0" fontId="18" fillId="0" borderId="21" xfId="3" applyFont="1" applyBorder="1" applyAlignment="1">
      <alignment horizontal="center" vertical="center"/>
    </xf>
    <xf numFmtId="0" fontId="18" fillId="0" borderId="21" xfId="3" applyFont="1" applyBorder="1" applyAlignment="1">
      <alignment vertical="center" wrapText="1"/>
    </xf>
    <xf numFmtId="0" fontId="18" fillId="0" borderId="21" xfId="3" applyFont="1" applyBorder="1" applyAlignment="1">
      <alignment horizontal="left" vertical="center"/>
    </xf>
    <xf numFmtId="0" fontId="18" fillId="0" borderId="21" xfId="3" applyFont="1" applyBorder="1" applyAlignment="1">
      <alignment horizontal="left" vertical="center" wrapText="1"/>
    </xf>
    <xf numFmtId="14" fontId="18" fillId="0" borderId="21" xfId="3" applyNumberFormat="1" applyFont="1" applyBorder="1" applyAlignment="1">
      <alignment vertical="center"/>
    </xf>
    <xf numFmtId="168" fontId="18" fillId="0" borderId="68" xfId="3" applyNumberFormat="1" applyFont="1" applyBorder="1" applyAlignment="1">
      <alignment horizontal="center" vertical="center" wrapText="1"/>
    </xf>
    <xf numFmtId="168" fontId="18" fillId="0" borderId="68" xfId="3" applyNumberFormat="1" applyFont="1" applyBorder="1" applyAlignment="1">
      <alignment horizontal="left" vertical="center" wrapText="1"/>
    </xf>
    <xf numFmtId="9" fontId="18" fillId="0" borderId="21" xfId="3" applyNumberFormat="1" applyFont="1" applyBorder="1" applyAlignment="1">
      <alignment horizontal="center" vertical="center"/>
    </xf>
    <xf numFmtId="0" fontId="18" fillId="0" borderId="21" xfId="3" applyFont="1" applyBorder="1" applyAlignment="1">
      <alignment vertical="center"/>
    </xf>
    <xf numFmtId="0" fontId="18" fillId="0" borderId="0" xfId="3" applyFont="1" applyAlignment="1">
      <alignment vertical="center"/>
    </xf>
    <xf numFmtId="0" fontId="9" fillId="0" borderId="0" xfId="3" applyFont="1" applyAlignment="1">
      <alignment wrapText="1"/>
    </xf>
    <xf numFmtId="0" fontId="9" fillId="0" borderId="21" xfId="3" applyFont="1" applyBorder="1" applyAlignment="1">
      <alignment horizontal="center"/>
    </xf>
    <xf numFmtId="0" fontId="9" fillId="14" borderId="21" xfId="3" applyFont="1" applyFill="1" applyBorder="1"/>
    <xf numFmtId="0" fontId="9" fillId="14" borderId="37" xfId="3" applyFont="1" applyFill="1" applyBorder="1"/>
    <xf numFmtId="0" fontId="9" fillId="0" borderId="48" xfId="3" applyFont="1" applyBorder="1" applyAlignment="1">
      <alignment horizontal="center"/>
    </xf>
    <xf numFmtId="14" fontId="10" fillId="0" borderId="21" xfId="0" applyNumberFormat="1" applyFont="1" applyBorder="1" applyAlignment="1">
      <alignment horizontal="center" vertical="center" wrapText="1"/>
    </xf>
    <xf numFmtId="0" fontId="4" fillId="0" borderId="34" xfId="0" applyFont="1" applyBorder="1"/>
    <xf numFmtId="0" fontId="4" fillId="0" borderId="63" xfId="0" applyFont="1" applyBorder="1"/>
    <xf numFmtId="0" fontId="4" fillId="0" borderId="31" xfId="0" quotePrefix="1" applyFont="1" applyBorder="1"/>
    <xf numFmtId="0" fontId="4" fillId="0" borderId="35" xfId="0" applyFont="1" applyBorder="1"/>
    <xf numFmtId="0" fontId="4" fillId="0" borderId="72" xfId="0" applyFont="1" applyBorder="1"/>
    <xf numFmtId="0" fontId="4" fillId="0" borderId="21" xfId="0" applyFont="1" applyBorder="1"/>
    <xf numFmtId="0" fontId="4" fillId="0" borderId="21" xfId="0" applyFont="1" applyBorder="1" applyAlignment="1">
      <alignment wrapText="1"/>
    </xf>
    <xf numFmtId="0" fontId="7" fillId="0" borderId="0" xfId="0" applyFont="1" applyAlignment="1">
      <alignment horizontal="left" vertical="center"/>
    </xf>
    <xf numFmtId="2" fontId="4" fillId="0" borderId="0" xfId="0" applyNumberFormat="1" applyFont="1"/>
    <xf numFmtId="2" fontId="18" fillId="6" borderId="28" xfId="0" applyNumberFormat="1" applyFont="1" applyFill="1" applyBorder="1" applyAlignment="1">
      <alignment horizontal="center" vertical="center" wrapText="1"/>
    </xf>
    <xf numFmtId="0" fontId="7" fillId="8" borderId="28" xfId="0" applyFont="1" applyFill="1" applyBorder="1"/>
    <xf numFmtId="0" fontId="9" fillId="0" borderId="54" xfId="0" quotePrefix="1" applyFont="1" applyBorder="1" applyAlignment="1">
      <alignment horizontal="center" vertical="center" wrapText="1"/>
    </xf>
    <xf numFmtId="9" fontId="4" fillId="0" borderId="0" xfId="0" applyNumberFormat="1" applyFont="1" applyAlignment="1">
      <alignment horizontal="center" vertical="center"/>
    </xf>
    <xf numFmtId="9" fontId="9" fillId="0" borderId="0" xfId="0" applyNumberFormat="1" applyFont="1" applyAlignment="1">
      <alignment horizontal="center" vertical="center" wrapText="1"/>
    </xf>
    <xf numFmtId="9" fontId="10" fillId="0" borderId="0" xfId="0" applyNumberFormat="1" applyFont="1" applyAlignment="1">
      <alignment horizontal="center" vertical="center" wrapText="1"/>
    </xf>
    <xf numFmtId="9" fontId="9" fillId="6" borderId="0" xfId="2" applyFont="1" applyFill="1" applyAlignment="1">
      <alignment horizontal="center" vertical="center"/>
    </xf>
    <xf numFmtId="9" fontId="10" fillId="6" borderId="0" xfId="2" applyFont="1" applyFill="1" applyAlignment="1">
      <alignment horizontal="center" vertical="center" wrapText="1"/>
    </xf>
    <xf numFmtId="169" fontId="10" fillId="6" borderId="0" xfId="2" applyNumberFormat="1" applyFont="1" applyFill="1" applyAlignment="1">
      <alignment horizontal="center" vertical="center" wrapText="1"/>
    </xf>
    <xf numFmtId="9" fontId="10" fillId="6" borderId="0" xfId="2" applyFont="1" applyFill="1" applyBorder="1" applyAlignment="1">
      <alignment horizontal="center" vertical="center" wrapText="1"/>
    </xf>
    <xf numFmtId="10" fontId="9" fillId="0" borderId="0" xfId="0" applyNumberFormat="1" applyFont="1" applyAlignment="1">
      <alignment horizontal="center" vertical="center" wrapText="1"/>
    </xf>
    <xf numFmtId="10" fontId="4" fillId="2" borderId="61" xfId="2" applyNumberFormat="1" applyFont="1" applyFill="1" applyBorder="1" applyAlignment="1">
      <alignment horizontal="center"/>
    </xf>
    <xf numFmtId="0" fontId="7" fillId="0" borderId="0" xfId="0" applyFont="1" applyAlignment="1">
      <alignment horizontal="left"/>
    </xf>
    <xf numFmtId="0" fontId="7" fillId="0" borderId="0" xfId="0" applyFont="1" applyAlignment="1">
      <alignment horizontal="left" wrapText="1"/>
    </xf>
    <xf numFmtId="0" fontId="21" fillId="0" borderId="0" xfId="0" applyFont="1" applyAlignment="1">
      <alignment vertical="center" wrapText="1"/>
    </xf>
    <xf numFmtId="0" fontId="4" fillId="4" borderId="9" xfId="0" applyFont="1" applyFill="1" applyBorder="1" applyAlignment="1">
      <alignment wrapText="1"/>
    </xf>
    <xf numFmtId="0" fontId="4" fillId="4" borderId="11" xfId="0" applyFont="1" applyFill="1" applyBorder="1" applyAlignment="1">
      <alignment wrapText="1"/>
    </xf>
    <xf numFmtId="0" fontId="6" fillId="4" borderId="11" xfId="0" applyFont="1" applyFill="1" applyBorder="1" applyAlignment="1">
      <alignment wrapText="1"/>
    </xf>
    <xf numFmtId="0" fontId="36" fillId="2" borderId="0" xfId="0" applyFont="1" applyFill="1" applyAlignment="1">
      <alignment horizontal="center"/>
    </xf>
    <xf numFmtId="0" fontId="37" fillId="0" borderId="0" xfId="0" applyFont="1"/>
    <xf numFmtId="0" fontId="4" fillId="4" borderId="39" xfId="0" applyFont="1" applyFill="1" applyBorder="1" applyAlignment="1">
      <alignment vertical="center" wrapText="1"/>
    </xf>
    <xf numFmtId="0" fontId="4" fillId="4" borderId="21" xfId="0" applyFont="1" applyFill="1" applyBorder="1" applyAlignment="1">
      <alignment vertical="center" wrapText="1"/>
    </xf>
    <xf numFmtId="0" fontId="18" fillId="0" borderId="71" xfId="0" applyFont="1" applyBorder="1" applyAlignment="1">
      <alignment horizontal="center" vertical="center" wrapText="1"/>
    </xf>
    <xf numFmtId="0" fontId="4" fillId="6" borderId="0" xfId="0" applyFont="1" applyFill="1" applyAlignment="1">
      <alignment horizontal="center" vertical="center"/>
    </xf>
    <xf numFmtId="0" fontId="4" fillId="0" borderId="0" xfId="0" applyFont="1" applyAlignment="1">
      <alignment horizontal="center"/>
    </xf>
    <xf numFmtId="170" fontId="19" fillId="4" borderId="0" xfId="0" applyNumberFormat="1" applyFont="1" applyFill="1"/>
    <xf numFmtId="1" fontId="4" fillId="4" borderId="0" xfId="0" applyNumberFormat="1" applyFont="1" applyFill="1" applyAlignment="1">
      <alignment horizontal="left"/>
    </xf>
    <xf numFmtId="170" fontId="19" fillId="4" borderId="24" xfId="0" applyNumberFormat="1" applyFont="1" applyFill="1" applyBorder="1"/>
    <xf numFmtId="2" fontId="18" fillId="0" borderId="71" xfId="0" applyNumberFormat="1" applyFont="1" applyBorder="1" applyAlignment="1">
      <alignment horizontal="center" vertical="center" wrapText="1"/>
    </xf>
    <xf numFmtId="0" fontId="38" fillId="0" borderId="0" xfId="0" applyFont="1"/>
    <xf numFmtId="0" fontId="39" fillId="0" borderId="0" xfId="0" applyFont="1"/>
    <xf numFmtId="0" fontId="39" fillId="0" borderId="0" xfId="0" applyFont="1" applyAlignment="1">
      <alignment horizontal="center"/>
    </xf>
    <xf numFmtId="9" fontId="18" fillId="0" borderId="71" xfId="2" applyFont="1" applyBorder="1" applyAlignment="1">
      <alignment horizontal="center" vertical="center" wrapText="1"/>
    </xf>
    <xf numFmtId="0" fontId="38" fillId="0" borderId="0" xfId="0" applyFont="1" applyAlignment="1">
      <alignment horizontal="center" vertical="center"/>
    </xf>
    <xf numFmtId="0" fontId="7" fillId="0" borderId="0" xfId="0" applyFont="1" applyAlignment="1">
      <alignment horizontal="center" vertical="center"/>
    </xf>
    <xf numFmtId="9" fontId="9" fillId="6" borderId="0" xfId="2" quotePrefix="1" applyFont="1" applyFill="1" applyAlignment="1">
      <alignment horizontal="center" vertical="center"/>
    </xf>
    <xf numFmtId="2" fontId="27" fillId="8" borderId="61" xfId="0" applyNumberFormat="1" applyFont="1" applyFill="1" applyBorder="1" applyAlignment="1">
      <alignment horizontal="center"/>
    </xf>
    <xf numFmtId="0" fontId="40" fillId="0" borderId="0" xfId="3" applyFont="1" applyAlignment="1">
      <alignment horizontal="center" vertical="center"/>
    </xf>
    <xf numFmtId="0" fontId="40" fillId="0" borderId="0" xfId="3" applyFont="1" applyAlignment="1">
      <alignment horizontal="center"/>
    </xf>
    <xf numFmtId="0" fontId="4" fillId="2" borderId="0" xfId="0" applyFont="1" applyFill="1" applyProtection="1">
      <protection locked="0"/>
    </xf>
    <xf numFmtId="14" fontId="10" fillId="6" borderId="28" xfId="0" applyNumberFormat="1" applyFont="1" applyFill="1" applyBorder="1" applyAlignment="1" applyProtection="1">
      <alignment horizontal="center" vertical="center" wrapText="1"/>
      <protection locked="0"/>
    </xf>
    <xf numFmtId="0" fontId="35" fillId="6" borderId="30" xfId="0" applyFont="1" applyFill="1" applyBorder="1" applyAlignment="1" applyProtection="1">
      <alignment horizontal="center" vertical="center" wrapText="1"/>
      <protection locked="0"/>
    </xf>
    <xf numFmtId="0" fontId="18" fillId="6" borderId="30" xfId="0" applyFont="1" applyFill="1" applyBorder="1" applyAlignment="1" applyProtection="1">
      <alignment horizontal="left" vertical="center" wrapText="1"/>
      <protection locked="0"/>
    </xf>
    <xf numFmtId="0" fontId="18" fillId="6" borderId="28" xfId="0" applyFont="1" applyFill="1" applyBorder="1" applyAlignment="1" applyProtection="1">
      <alignment horizontal="left" vertical="center"/>
      <protection locked="0"/>
    </xf>
    <xf numFmtId="0" fontId="18" fillId="6" borderId="28" xfId="0" applyFont="1" applyFill="1" applyBorder="1" applyAlignment="1" applyProtection="1">
      <alignment vertical="center"/>
      <protection locked="0"/>
    </xf>
    <xf numFmtId="0" fontId="18" fillId="6" borderId="28" xfId="0" applyFont="1" applyFill="1" applyBorder="1" applyAlignment="1" applyProtection="1">
      <alignment horizontal="center" vertical="center"/>
      <protection locked="0"/>
    </xf>
    <xf numFmtId="0" fontId="18" fillId="6" borderId="28" xfId="0" applyFont="1" applyFill="1" applyBorder="1" applyAlignment="1" applyProtection="1">
      <alignment vertical="center" wrapText="1"/>
      <protection locked="0"/>
    </xf>
    <xf numFmtId="0" fontId="9" fillId="6" borderId="28" xfId="0" applyFont="1" applyFill="1" applyBorder="1" applyAlignment="1" applyProtection="1">
      <alignment horizontal="center" vertical="center"/>
      <protection locked="0"/>
    </xf>
    <xf numFmtId="0" fontId="9" fillId="6" borderId="29" xfId="0" applyFont="1" applyFill="1" applyBorder="1" applyAlignment="1" applyProtection="1">
      <alignment horizontal="center" vertical="center"/>
      <protection locked="0"/>
    </xf>
    <xf numFmtId="0" fontId="9" fillId="6" borderId="30" xfId="0" applyFont="1" applyFill="1" applyBorder="1" applyAlignment="1" applyProtection="1">
      <alignment horizontal="center" vertical="center"/>
      <protection locked="0"/>
    </xf>
    <xf numFmtId="0" fontId="10" fillId="6" borderId="28" xfId="0" applyFont="1" applyFill="1" applyBorder="1" applyAlignment="1" applyProtection="1">
      <alignment horizontal="center" vertical="center" wrapText="1"/>
      <protection locked="0"/>
    </xf>
    <xf numFmtId="0" fontId="10" fillId="6" borderId="73" xfId="0" applyFont="1" applyFill="1" applyBorder="1" applyAlignment="1" applyProtection="1">
      <alignment horizontal="left" vertical="center" wrapText="1"/>
      <protection locked="0"/>
    </xf>
    <xf numFmtId="0" fontId="10" fillId="6" borderId="43" xfId="0" applyFont="1" applyFill="1" applyBorder="1" applyAlignment="1" applyProtection="1">
      <alignment horizontal="left" vertical="center" wrapText="1"/>
      <protection locked="0"/>
    </xf>
    <xf numFmtId="0" fontId="10" fillId="6" borderId="45" xfId="0" applyFont="1" applyFill="1" applyBorder="1" applyAlignment="1" applyProtection="1">
      <alignment horizontal="left" vertical="center" wrapText="1"/>
      <protection locked="0"/>
    </xf>
    <xf numFmtId="9" fontId="18" fillId="6" borderId="30" xfId="0" applyNumberFormat="1" applyFont="1" applyFill="1" applyBorder="1" applyAlignment="1" applyProtection="1">
      <alignment horizontal="center" vertical="center"/>
      <protection locked="0"/>
    </xf>
    <xf numFmtId="9" fontId="14" fillId="6" borderId="74" xfId="0" applyNumberFormat="1" applyFont="1" applyFill="1" applyBorder="1" applyAlignment="1" applyProtection="1">
      <alignment horizontal="center" vertical="center"/>
      <protection locked="0"/>
    </xf>
    <xf numFmtId="9" fontId="18" fillId="6" borderId="28" xfId="0" applyNumberFormat="1" applyFont="1" applyFill="1" applyBorder="1" applyAlignment="1" applyProtection="1">
      <alignment horizontal="center" vertical="center"/>
      <protection locked="0"/>
    </xf>
    <xf numFmtId="9" fontId="14" fillId="6" borderId="44" xfId="0" applyNumberFormat="1" applyFont="1" applyFill="1" applyBorder="1" applyAlignment="1" applyProtection="1">
      <alignment horizontal="center" vertical="center"/>
      <protection locked="0"/>
    </xf>
    <xf numFmtId="9" fontId="18" fillId="6" borderId="46" xfId="0" applyNumberFormat="1" applyFont="1" applyFill="1" applyBorder="1" applyAlignment="1" applyProtection="1">
      <alignment horizontal="center" vertical="center"/>
      <protection locked="0"/>
    </xf>
    <xf numFmtId="9" fontId="14" fillId="6" borderId="47" xfId="0" applyNumberFormat="1" applyFont="1" applyFill="1" applyBorder="1" applyAlignment="1" applyProtection="1">
      <alignment horizontal="center" vertical="center"/>
      <protection locked="0"/>
    </xf>
    <xf numFmtId="0" fontId="9" fillId="6" borderId="28" xfId="0" applyFont="1" applyFill="1" applyBorder="1" applyAlignment="1" applyProtection="1">
      <alignment horizontal="center" vertical="center" wrapText="1"/>
      <protection locked="0"/>
    </xf>
    <xf numFmtId="0" fontId="9" fillId="0" borderId="0" xfId="0" quotePrefix="1" applyFont="1" applyAlignment="1">
      <alignment vertical="center" wrapText="1"/>
    </xf>
    <xf numFmtId="9" fontId="18" fillId="8" borderId="30" xfId="0" applyNumberFormat="1" applyFont="1" applyFill="1" applyBorder="1" applyAlignment="1">
      <alignment horizontal="center" vertical="center"/>
    </xf>
    <xf numFmtId="9" fontId="18" fillId="8" borderId="28" xfId="0" applyNumberFormat="1" applyFont="1" applyFill="1" applyBorder="1" applyAlignment="1">
      <alignment horizontal="center" vertical="center"/>
    </xf>
    <xf numFmtId="9" fontId="18" fillId="8" borderId="46" xfId="0" applyNumberFormat="1" applyFont="1" applyFill="1" applyBorder="1" applyAlignment="1">
      <alignment horizontal="center" vertical="center"/>
    </xf>
    <xf numFmtId="0" fontId="4" fillId="6" borderId="28" xfId="0" applyFont="1" applyFill="1" applyBorder="1" applyAlignment="1" applyProtection="1">
      <alignment horizontal="center" vertical="center"/>
      <protection locked="0"/>
    </xf>
    <xf numFmtId="2" fontId="18" fillId="8" borderId="28" xfId="0" applyNumberFormat="1" applyFont="1" applyFill="1" applyBorder="1" applyAlignment="1">
      <alignment horizontal="center" vertical="center" wrapText="1"/>
    </xf>
    <xf numFmtId="0" fontId="9" fillId="8" borderId="0" xfId="0" applyFont="1" applyFill="1" applyAlignment="1">
      <alignment vertical="center" wrapText="1"/>
    </xf>
    <xf numFmtId="0" fontId="9" fillId="6" borderId="28" xfId="0" applyFont="1" applyFill="1" applyBorder="1" applyAlignment="1">
      <alignment vertical="center" wrapText="1"/>
    </xf>
    <xf numFmtId="0" fontId="18" fillId="6" borderId="30" xfId="0" applyFont="1" applyFill="1" applyBorder="1" applyAlignment="1">
      <alignment horizontal="center" vertical="center" wrapText="1"/>
    </xf>
    <xf numFmtId="0" fontId="6" fillId="7" borderId="0" xfId="0" applyFont="1" applyFill="1"/>
    <xf numFmtId="0" fontId="18" fillId="6" borderId="41" xfId="0" applyFont="1" applyFill="1" applyBorder="1" applyAlignment="1">
      <alignment horizontal="center" vertical="center" wrapText="1"/>
    </xf>
    <xf numFmtId="0" fontId="17" fillId="0" borderId="0" xfId="0" applyFont="1" applyAlignment="1">
      <alignment vertical="center" wrapText="1"/>
    </xf>
    <xf numFmtId="0" fontId="6" fillId="7" borderId="0" xfId="0" applyFont="1" applyFill="1" applyAlignment="1">
      <alignment wrapText="1"/>
    </xf>
    <xf numFmtId="0" fontId="10" fillId="7" borderId="0" xfId="0" applyFont="1" applyFill="1" applyAlignment="1">
      <alignment wrapText="1"/>
    </xf>
    <xf numFmtId="0" fontId="10" fillId="7" borderId="0" xfId="0" applyFont="1" applyFill="1"/>
    <xf numFmtId="0" fontId="9" fillId="6" borderId="28" xfId="0" applyFont="1" applyFill="1" applyBorder="1" applyAlignment="1">
      <alignment horizontal="center" vertical="center"/>
    </xf>
    <xf numFmtId="0" fontId="14" fillId="6" borderId="28" xfId="0" applyFont="1" applyFill="1" applyBorder="1" applyAlignment="1">
      <alignment vertical="center" wrapText="1"/>
    </xf>
    <xf numFmtId="0" fontId="6" fillId="13" borderId="28" xfId="0" applyFont="1" applyFill="1" applyBorder="1" applyAlignment="1">
      <alignment horizontal="center" wrapText="1"/>
    </xf>
    <xf numFmtId="0" fontId="18" fillId="6" borderId="29" xfId="0" applyFont="1" applyFill="1" applyBorder="1" applyAlignment="1">
      <alignment horizontal="center" vertical="center" wrapText="1"/>
    </xf>
    <xf numFmtId="0" fontId="25" fillId="7" borderId="0" xfId="0" applyFont="1" applyFill="1" applyAlignment="1">
      <alignment wrapText="1"/>
    </xf>
    <xf numFmtId="10" fontId="18" fillId="6" borderId="28" xfId="0" applyNumberFormat="1" applyFont="1" applyFill="1" applyBorder="1" applyAlignment="1">
      <alignment horizontal="center" vertical="center" wrapText="1"/>
    </xf>
    <xf numFmtId="10" fontId="18" fillId="6" borderId="29" xfId="0" applyNumberFormat="1" applyFont="1" applyFill="1" applyBorder="1" applyAlignment="1">
      <alignment horizontal="center" vertical="center" wrapText="1"/>
    </xf>
    <xf numFmtId="0" fontId="9" fillId="0" borderId="0" xfId="0" applyFont="1" applyAlignment="1">
      <alignment horizontal="left"/>
    </xf>
    <xf numFmtId="0" fontId="9" fillId="0" borderId="0" xfId="0" quotePrefix="1" applyFont="1" applyAlignment="1">
      <alignment horizontal="left" vertical="center" wrapText="1"/>
    </xf>
    <xf numFmtId="0" fontId="9" fillId="0" borderId="33" xfId="0" quotePrefix="1" applyFont="1" applyBorder="1" applyAlignment="1">
      <alignment horizontal="left" vertical="center" wrapText="1"/>
    </xf>
    <xf numFmtId="0" fontId="18" fillId="6" borderId="28" xfId="0" applyFont="1" applyFill="1" applyBorder="1" applyAlignment="1">
      <alignment horizontal="center" vertical="center" wrapText="1"/>
    </xf>
    <xf numFmtId="0" fontId="18" fillId="0" borderId="0" xfId="0" applyFont="1" applyAlignment="1">
      <alignment horizontal="left" vertical="center" wrapText="1"/>
    </xf>
    <xf numFmtId="0" fontId="18" fillId="6" borderId="28" xfId="0" applyFont="1" applyFill="1" applyBorder="1" applyAlignment="1">
      <alignment horizontal="left" vertical="center" wrapText="1"/>
    </xf>
    <xf numFmtId="0" fontId="8" fillId="3" borderId="29" xfId="0" applyFont="1" applyFill="1" applyBorder="1" applyAlignment="1">
      <alignment horizontal="center" vertical="center"/>
    </xf>
    <xf numFmtId="0" fontId="8" fillId="3" borderId="30" xfId="0" applyFont="1" applyFill="1" applyBorder="1" applyAlignment="1">
      <alignment horizontal="center" vertical="center"/>
    </xf>
    <xf numFmtId="0" fontId="9" fillId="0" borderId="0" xfId="0" applyFont="1" applyAlignment="1">
      <alignment horizontal="left" vertical="center" wrapText="1"/>
    </xf>
    <xf numFmtId="0" fontId="9" fillId="6" borderId="28" xfId="0" applyFont="1" applyFill="1" applyBorder="1" applyAlignment="1" applyProtection="1">
      <alignment horizontal="left" vertical="center" wrapText="1"/>
      <protection locked="0"/>
    </xf>
    <xf numFmtId="0" fontId="4" fillId="0" borderId="0" xfId="0" applyFont="1" applyAlignment="1">
      <alignment horizontal="center" vertical="center" wrapText="1"/>
    </xf>
    <xf numFmtId="0" fontId="8" fillId="16" borderId="0" xfId="0" applyFont="1" applyFill="1" applyAlignment="1">
      <alignment horizontal="center" vertical="center" wrapText="1"/>
    </xf>
    <xf numFmtId="0" fontId="8" fillId="17" borderId="0" xfId="0" applyFont="1" applyFill="1" applyAlignment="1">
      <alignment horizontal="center" vertical="center" wrapText="1"/>
    </xf>
    <xf numFmtId="0" fontId="9" fillId="8" borderId="0" xfId="0" applyFont="1" applyFill="1" applyAlignment="1">
      <alignment horizontal="left" vertical="center" wrapText="1"/>
    </xf>
    <xf numFmtId="0" fontId="9" fillId="8" borderId="33" xfId="0" applyFont="1" applyFill="1" applyBorder="1" applyAlignment="1">
      <alignment horizontal="left" vertical="center" wrapText="1"/>
    </xf>
    <xf numFmtId="0" fontId="9" fillId="6" borderId="28" xfId="0" applyFont="1" applyFill="1" applyBorder="1" applyAlignment="1" applyProtection="1">
      <alignment horizontal="center" vertical="center" wrapText="1"/>
      <protection locked="0"/>
    </xf>
    <xf numFmtId="0" fontId="8" fillId="0" borderId="60" xfId="0" applyFont="1" applyBorder="1" applyAlignment="1">
      <alignment horizontal="center" vertical="center" wrapText="1"/>
    </xf>
    <xf numFmtId="0" fontId="8" fillId="0" borderId="62" xfId="0" applyFont="1" applyBorder="1" applyAlignment="1">
      <alignment horizontal="center" vertical="center" wrapText="1"/>
    </xf>
    <xf numFmtId="0" fontId="9" fillId="0" borderId="33" xfId="0" applyFont="1" applyBorder="1" applyAlignment="1">
      <alignment horizontal="left" vertical="center" wrapText="1"/>
    </xf>
    <xf numFmtId="0" fontId="9" fillId="0" borderId="38" xfId="0" applyFont="1" applyBorder="1" applyAlignment="1">
      <alignment horizontal="center" vertical="center" wrapText="1"/>
    </xf>
    <xf numFmtId="0" fontId="9" fillId="0" borderId="53"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54" xfId="0" applyFont="1" applyBorder="1" applyAlignment="1">
      <alignment horizontal="center" vertical="center" wrapText="1"/>
    </xf>
    <xf numFmtId="0" fontId="21" fillId="0" borderId="59"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18" xfId="0" applyFont="1" applyBorder="1" applyAlignment="1">
      <alignment horizontal="center" vertical="center" wrapText="1"/>
    </xf>
    <xf numFmtId="0" fontId="9" fillId="0" borderId="0" xfId="0" applyFont="1" applyAlignment="1">
      <alignment vertical="center" wrapText="1"/>
    </xf>
    <xf numFmtId="0" fontId="9" fillId="6" borderId="28" xfId="0" applyFont="1" applyFill="1" applyBorder="1" applyAlignment="1" applyProtection="1">
      <alignment horizontal="center"/>
      <protection locked="0"/>
    </xf>
    <xf numFmtId="0" fontId="8" fillId="3" borderId="28" xfId="0" applyFont="1" applyFill="1" applyBorder="1" applyAlignment="1">
      <alignment horizontal="center" vertical="center" wrapText="1"/>
    </xf>
    <xf numFmtId="0" fontId="4" fillId="0" borderId="34" xfId="0" applyFont="1" applyBorder="1" applyAlignment="1">
      <alignment horizontal="center" vertical="top" wrapText="1"/>
    </xf>
    <xf numFmtId="0" fontId="4" fillId="0" borderId="32" xfId="0" applyFont="1" applyBorder="1" applyAlignment="1">
      <alignment horizontal="center" vertical="top" wrapText="1"/>
    </xf>
    <xf numFmtId="0" fontId="4" fillId="0" borderId="31" xfId="0" applyFont="1" applyBorder="1" applyAlignment="1">
      <alignment horizontal="center" vertical="top" wrapText="1"/>
    </xf>
    <xf numFmtId="0" fontId="4" fillId="0" borderId="33" xfId="0" applyFont="1" applyBorder="1" applyAlignment="1">
      <alignment horizontal="center" vertical="top" wrapText="1"/>
    </xf>
    <xf numFmtId="0" fontId="4" fillId="0" borderId="35" xfId="0" applyFont="1" applyBorder="1" applyAlignment="1">
      <alignment horizontal="center" vertical="top" wrapText="1"/>
    </xf>
    <xf numFmtId="0" fontId="4" fillId="0" borderId="36" xfId="0" applyFont="1" applyBorder="1" applyAlignment="1">
      <alignment horizontal="center" vertical="top" wrapText="1"/>
    </xf>
    <xf numFmtId="0" fontId="9" fillId="6" borderId="60" xfId="0" applyFont="1" applyFill="1" applyBorder="1" applyAlignment="1" applyProtection="1">
      <alignment horizontal="center" vertical="center" wrapText="1"/>
      <protection locked="0"/>
    </xf>
    <xf numFmtId="0" fontId="9" fillId="6" borderId="66" xfId="0" applyFont="1" applyFill="1" applyBorder="1" applyAlignment="1" applyProtection="1">
      <alignment horizontal="center" vertical="center" wrapText="1"/>
      <protection locked="0"/>
    </xf>
    <xf numFmtId="0" fontId="9" fillId="6" borderId="62" xfId="0" applyFont="1" applyFill="1" applyBorder="1" applyAlignment="1" applyProtection="1">
      <alignment horizontal="center" vertical="center" wrapText="1"/>
      <protection locked="0"/>
    </xf>
    <xf numFmtId="0" fontId="18" fillId="0" borderId="33" xfId="0" applyFont="1" applyBorder="1" applyAlignment="1">
      <alignment horizontal="left" vertical="center" wrapText="1"/>
    </xf>
    <xf numFmtId="9" fontId="18" fillId="0" borderId="40" xfId="0" applyNumberFormat="1" applyFont="1" applyBorder="1" applyAlignment="1">
      <alignment horizontal="center" vertical="center" wrapText="1"/>
    </xf>
    <xf numFmtId="9" fontId="18" fillId="0" borderId="75" xfId="0" applyNumberFormat="1" applyFont="1" applyBorder="1" applyAlignment="1">
      <alignment horizontal="center" vertical="center" wrapText="1"/>
    </xf>
    <xf numFmtId="0" fontId="9" fillId="0" borderId="78" xfId="0" applyFont="1" applyBorder="1" applyAlignment="1">
      <alignment horizontal="center" vertical="center" wrapText="1"/>
    </xf>
    <xf numFmtId="0" fontId="9" fillId="0" borderId="79" xfId="0" applyFont="1" applyBorder="1" applyAlignment="1">
      <alignment horizontal="center" vertical="center" wrapText="1"/>
    </xf>
    <xf numFmtId="0" fontId="4" fillId="0" borderId="55" xfId="0" applyFont="1" applyBorder="1" applyAlignment="1">
      <alignment horizontal="center"/>
    </xf>
    <xf numFmtId="0" fontId="4" fillId="0" borderId="56" xfId="0" applyFont="1" applyBorder="1" applyAlignment="1">
      <alignment horizontal="center"/>
    </xf>
    <xf numFmtId="0" fontId="4" fillId="0" borderId="57" xfId="0" applyFont="1" applyBorder="1" applyAlignment="1">
      <alignment horizontal="center"/>
    </xf>
    <xf numFmtId="0" fontId="4" fillId="0" borderId="55" xfId="0" applyFont="1" applyBorder="1" applyAlignment="1">
      <alignment horizontal="left" vertical="center"/>
    </xf>
    <xf numFmtId="0" fontId="4" fillId="0" borderId="56" xfId="0" applyFont="1" applyBorder="1" applyAlignment="1">
      <alignment horizontal="left" vertical="center"/>
    </xf>
    <xf numFmtId="0" fontId="4" fillId="0" borderId="64" xfId="0" applyFont="1" applyBorder="1" applyAlignment="1">
      <alignment horizontal="left" vertical="center"/>
    </xf>
    <xf numFmtId="0" fontId="21" fillId="0" borderId="0" xfId="0" applyFont="1" applyAlignment="1">
      <alignment horizontal="left" vertical="center" wrapText="1"/>
    </xf>
    <xf numFmtId="0" fontId="8" fillId="0" borderId="29"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30" xfId="0" applyFont="1" applyBorder="1" applyAlignment="1">
      <alignment horizontal="center" vertical="center" wrapText="1"/>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49" fontId="41" fillId="0" borderId="40" xfId="0" applyNumberFormat="1" applyFont="1" applyBorder="1" applyAlignment="1">
      <alignment horizontal="center" vertical="center"/>
    </xf>
    <xf numFmtId="49" fontId="41" fillId="0" borderId="77" xfId="0" applyNumberFormat="1" applyFont="1" applyBorder="1" applyAlignment="1">
      <alignment horizontal="center" vertical="center"/>
    </xf>
    <xf numFmtId="0" fontId="41" fillId="0" borderId="76" xfId="0" applyFont="1" applyBorder="1" applyAlignment="1">
      <alignment horizontal="center" vertical="center"/>
    </xf>
    <xf numFmtId="0" fontId="41" fillId="0" borderId="77" xfId="0" applyFont="1" applyBorder="1" applyAlignment="1">
      <alignment horizontal="center" vertical="center"/>
    </xf>
    <xf numFmtId="0" fontId="41" fillId="0" borderId="75" xfId="0" applyFont="1" applyBorder="1" applyAlignment="1">
      <alignment horizontal="center" vertical="center"/>
    </xf>
    <xf numFmtId="0" fontId="5" fillId="0" borderId="9" xfId="0" applyFont="1" applyBorder="1" applyAlignment="1">
      <alignment horizontal="center" vertical="center"/>
    </xf>
    <xf numFmtId="0" fontId="5" fillId="0" borderId="23"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0" xfId="0" applyFont="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24" xfId="0" applyFont="1" applyBorder="1" applyAlignment="1">
      <alignment horizontal="center" vertical="center"/>
    </xf>
    <xf numFmtId="0" fontId="5" fillId="0" borderId="1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4" fillId="6" borderId="28" xfId="0" applyFont="1" applyFill="1" applyBorder="1" applyAlignment="1" applyProtection="1">
      <alignment horizontal="left" vertical="center"/>
      <protection locked="0"/>
    </xf>
    <xf numFmtId="0" fontId="4" fillId="6" borderId="29" xfId="0" applyFont="1" applyFill="1" applyBorder="1" applyAlignment="1" applyProtection="1">
      <alignment horizontal="left" vertical="center"/>
      <protection locked="0"/>
    </xf>
    <xf numFmtId="0" fontId="10" fillId="0" borderId="0" xfId="0" applyFont="1" applyAlignment="1">
      <alignment horizontal="left" vertical="center" wrapText="1"/>
    </xf>
    <xf numFmtId="0" fontId="9" fillId="6" borderId="28" xfId="0" applyFont="1" applyFill="1" applyBorder="1" applyAlignment="1" applyProtection="1">
      <alignment horizontal="left" vertical="center"/>
      <protection locked="0"/>
    </xf>
    <xf numFmtId="0" fontId="8" fillId="5" borderId="0" xfId="0" applyFont="1" applyFill="1" applyAlignment="1">
      <alignment horizontal="center" vertical="center" wrapText="1"/>
    </xf>
    <xf numFmtId="14" fontId="4" fillId="6" borderId="28" xfId="0" applyNumberFormat="1" applyFont="1" applyFill="1" applyBorder="1" applyAlignment="1" applyProtection="1">
      <alignment horizontal="left" vertical="center"/>
      <protection locked="0"/>
    </xf>
    <xf numFmtId="0" fontId="4" fillId="0" borderId="29" xfId="0" applyFont="1" applyBorder="1" applyAlignment="1">
      <alignment horizontal="center"/>
    </xf>
    <xf numFmtId="0" fontId="4" fillId="0" borderId="41" xfId="0" applyFont="1" applyBorder="1" applyAlignment="1">
      <alignment horizontal="center"/>
    </xf>
    <xf numFmtId="0" fontId="4" fillId="0" borderId="30" xfId="0" applyFont="1" applyBorder="1" applyAlignment="1">
      <alignment horizontal="center"/>
    </xf>
    <xf numFmtId="0" fontId="8" fillId="0" borderId="55" xfId="0" applyFont="1" applyBorder="1" applyAlignment="1">
      <alignment horizontal="center"/>
    </xf>
    <xf numFmtId="0" fontId="8" fillId="0" borderId="56" xfId="0" applyFont="1" applyBorder="1" applyAlignment="1">
      <alignment horizontal="center"/>
    </xf>
    <xf numFmtId="0" fontId="8" fillId="0" borderId="57" xfId="0" applyFont="1" applyBorder="1" applyAlignment="1">
      <alignment horizontal="center"/>
    </xf>
    <xf numFmtId="0" fontId="7" fillId="0" borderId="0" xfId="0" applyFont="1" applyAlignment="1">
      <alignment horizontal="center"/>
    </xf>
    <xf numFmtId="0" fontId="7" fillId="0" borderId="0" xfId="0" applyFont="1" applyAlignment="1">
      <alignment horizontal="center" wrapText="1"/>
    </xf>
    <xf numFmtId="0" fontId="9" fillId="0" borderId="0" xfId="0" applyFont="1" applyAlignment="1">
      <alignment horizontal="left" vertical="center"/>
    </xf>
    <xf numFmtId="0" fontId="9" fillId="0" borderId="33" xfId="0" applyFont="1" applyBorder="1" applyAlignment="1">
      <alignment horizontal="left" vertical="center"/>
    </xf>
    <xf numFmtId="0" fontId="9" fillId="6" borderId="60" xfId="0" applyFont="1" applyFill="1" applyBorder="1" applyAlignment="1" applyProtection="1">
      <alignment horizontal="left" vertical="center" wrapText="1"/>
      <protection locked="0"/>
    </xf>
    <xf numFmtId="0" fontId="9" fillId="6" borderId="66" xfId="0" applyFont="1" applyFill="1" applyBorder="1" applyAlignment="1" applyProtection="1">
      <alignment horizontal="left" vertical="center" wrapText="1"/>
      <protection locked="0"/>
    </xf>
    <xf numFmtId="0" fontId="9" fillId="6" borderId="62" xfId="0" applyFont="1" applyFill="1" applyBorder="1" applyAlignment="1" applyProtection="1">
      <alignment horizontal="left" vertical="center" wrapText="1"/>
      <protection locked="0"/>
    </xf>
    <xf numFmtId="0" fontId="8" fillId="0" borderId="49" xfId="0" applyFont="1" applyBorder="1" applyAlignment="1">
      <alignment horizontal="center"/>
    </xf>
    <xf numFmtId="0" fontId="8" fillId="0" borderId="50" xfId="0" applyFont="1" applyBorder="1" applyAlignment="1">
      <alignment horizontal="center"/>
    </xf>
    <xf numFmtId="0" fontId="8" fillId="0" borderId="51" xfId="0" applyFont="1" applyBorder="1" applyAlignment="1">
      <alignment horizontal="center"/>
    </xf>
    <xf numFmtId="0" fontId="9" fillId="0" borderId="0" xfId="0" applyFont="1" applyAlignment="1">
      <alignment horizontal="center" vertical="center" wrapText="1"/>
    </xf>
    <xf numFmtId="0" fontId="17" fillId="6" borderId="28" xfId="0" applyFont="1" applyFill="1" applyBorder="1" applyAlignment="1">
      <alignment horizontal="center" vertical="center" wrapText="1"/>
    </xf>
    <xf numFmtId="0" fontId="6" fillId="13" borderId="28" xfId="0" applyFont="1" applyFill="1" applyBorder="1" applyAlignment="1">
      <alignment horizontal="center" wrapText="1"/>
    </xf>
    <xf numFmtId="0" fontId="4" fillId="0" borderId="9" xfId="0" applyFont="1" applyBorder="1" applyAlignment="1">
      <alignment horizontal="center"/>
    </xf>
    <xf numFmtId="0" fontId="4" fillId="0" borderId="23" xfId="0" applyFont="1" applyBorder="1" applyAlignment="1">
      <alignment horizontal="center"/>
    </xf>
    <xf numFmtId="0" fontId="4" fillId="0" borderId="10" xfId="0" applyFont="1" applyBorder="1" applyAlignment="1">
      <alignment horizontal="center"/>
    </xf>
    <xf numFmtId="0" fontId="9" fillId="6" borderId="30" xfId="0" applyFont="1" applyFill="1" applyBorder="1" applyAlignment="1" applyProtection="1">
      <alignment horizontal="left" vertical="center"/>
      <protection locked="0"/>
    </xf>
    <xf numFmtId="0" fontId="18" fillId="6" borderId="60" xfId="0" applyFont="1" applyFill="1" applyBorder="1" applyAlignment="1">
      <alignment horizontal="center" vertical="center" wrapText="1"/>
    </xf>
    <xf numFmtId="0" fontId="18" fillId="6" borderId="66" xfId="0" applyFont="1" applyFill="1" applyBorder="1" applyAlignment="1">
      <alignment horizontal="center" vertical="center" wrapText="1"/>
    </xf>
    <xf numFmtId="0" fontId="18" fillId="6" borderId="62" xfId="0" applyFont="1" applyFill="1" applyBorder="1" applyAlignment="1">
      <alignment horizontal="center" vertical="center" wrapText="1"/>
    </xf>
    <xf numFmtId="0" fontId="9" fillId="0" borderId="72" xfId="0" applyFont="1" applyBorder="1" applyAlignment="1">
      <alignment horizontal="left"/>
    </xf>
    <xf numFmtId="14" fontId="4" fillId="6" borderId="60" xfId="0" applyNumberFormat="1" applyFont="1" applyFill="1" applyBorder="1" applyAlignment="1">
      <alignment horizontal="center" vertical="center"/>
    </xf>
    <xf numFmtId="14" fontId="4" fillId="6" borderId="66" xfId="0" applyNumberFormat="1" applyFont="1" applyFill="1" applyBorder="1" applyAlignment="1">
      <alignment horizontal="center" vertical="center"/>
    </xf>
    <xf numFmtId="14" fontId="4" fillId="6" borderId="62" xfId="0" applyNumberFormat="1" applyFont="1" applyFill="1" applyBorder="1" applyAlignment="1">
      <alignment horizontal="center" vertical="center"/>
    </xf>
    <xf numFmtId="0" fontId="6" fillId="13" borderId="29" xfId="0" applyFont="1" applyFill="1" applyBorder="1" applyAlignment="1">
      <alignment horizontal="center" wrapText="1"/>
    </xf>
    <xf numFmtId="0" fontId="6" fillId="13" borderId="41" xfId="0" applyFont="1" applyFill="1" applyBorder="1" applyAlignment="1">
      <alignment horizontal="center" wrapText="1"/>
    </xf>
    <xf numFmtId="0" fontId="6" fillId="13" borderId="30" xfId="0" applyFont="1" applyFill="1" applyBorder="1" applyAlignment="1">
      <alignment horizontal="center" wrapText="1"/>
    </xf>
    <xf numFmtId="0" fontId="9" fillId="0" borderId="33" xfId="0" applyFont="1" applyBorder="1" applyAlignment="1">
      <alignment horizontal="left"/>
    </xf>
    <xf numFmtId="0" fontId="4" fillId="0" borderId="0" xfId="0" applyFont="1" applyAlignment="1">
      <alignment horizontal="left"/>
    </xf>
    <xf numFmtId="0" fontId="17" fillId="6" borderId="60" xfId="0" applyFont="1" applyFill="1" applyBorder="1" applyAlignment="1">
      <alignment horizontal="center" vertical="center" wrapText="1"/>
    </xf>
    <xf numFmtId="0" fontId="17" fillId="6" borderId="62" xfId="0" applyFont="1" applyFill="1" applyBorder="1" applyAlignment="1">
      <alignment horizontal="center" vertical="center" wrapText="1"/>
    </xf>
    <xf numFmtId="0" fontId="9" fillId="0" borderId="0" xfId="0" quotePrefix="1" applyFont="1" applyAlignment="1">
      <alignment vertical="center" wrapText="1"/>
    </xf>
    <xf numFmtId="0" fontId="8" fillId="0" borderId="28" xfId="0" applyFont="1" applyBorder="1" applyAlignment="1">
      <alignment horizontal="center" vertical="center" wrapText="1"/>
    </xf>
    <xf numFmtId="0" fontId="17" fillId="0" borderId="0" xfId="0" applyFont="1" applyAlignment="1">
      <alignment horizontal="left" vertical="center" wrapText="1"/>
    </xf>
    <xf numFmtId="9" fontId="10" fillId="6" borderId="0" xfId="2" applyFont="1" applyFill="1" applyAlignment="1">
      <alignment horizontal="center" vertical="center" wrapText="1"/>
    </xf>
    <xf numFmtId="0" fontId="8" fillId="3" borderId="29"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8" fillId="3" borderId="30" xfId="0" applyFont="1" applyFill="1" applyBorder="1" applyAlignment="1">
      <alignment horizontal="center" vertical="center" wrapText="1"/>
    </xf>
    <xf numFmtId="9" fontId="9" fillId="6" borderId="0" xfId="2" applyFont="1" applyFill="1" applyAlignment="1">
      <alignment horizontal="center" vertical="center"/>
    </xf>
    <xf numFmtId="0" fontId="8" fillId="3" borderId="63" xfId="0" applyFont="1" applyFill="1" applyBorder="1" applyAlignment="1">
      <alignment horizontal="center" vertical="center" wrapText="1"/>
    </xf>
    <xf numFmtId="0" fontId="8" fillId="3" borderId="0" xfId="0" applyFont="1" applyFill="1" applyAlignment="1">
      <alignment horizontal="center" vertical="center" wrapText="1"/>
    </xf>
    <xf numFmtId="0" fontId="10" fillId="0" borderId="0" xfId="0" quotePrefix="1" applyFont="1" applyAlignment="1">
      <alignment horizontal="left" vertical="center" wrapText="1"/>
    </xf>
    <xf numFmtId="0" fontId="4" fillId="0" borderId="0" xfId="0" applyFont="1" applyAlignment="1">
      <alignment horizontal="center" vertical="center"/>
    </xf>
    <xf numFmtId="0" fontId="4" fillId="2" borderId="0" xfId="0" applyFont="1" applyFill="1" applyAlignment="1">
      <alignment horizontal="left"/>
    </xf>
    <xf numFmtId="9" fontId="4" fillId="0" borderId="0" xfId="0" applyNumberFormat="1" applyFont="1" applyAlignment="1">
      <alignment horizontal="center" vertical="center"/>
    </xf>
    <xf numFmtId="0" fontId="9" fillId="0" borderId="38" xfId="3" applyFont="1" applyBorder="1" applyAlignment="1">
      <alignment horizontal="center" vertical="center"/>
    </xf>
    <xf numFmtId="0" fontId="9" fillId="0" borderId="80" xfId="3" applyFont="1" applyBorder="1" applyAlignment="1">
      <alignment horizontal="center" vertical="center"/>
    </xf>
    <xf numFmtId="0" fontId="9" fillId="0" borderId="52" xfId="3" applyFont="1" applyBorder="1" applyAlignment="1">
      <alignment horizontal="center" vertical="center"/>
    </xf>
    <xf numFmtId="0" fontId="9" fillId="0" borderId="37" xfId="3" applyFont="1" applyBorder="1" applyAlignment="1">
      <alignment horizontal="center" vertical="center"/>
    </xf>
    <xf numFmtId="0" fontId="9" fillId="0" borderId="53" xfId="3" applyFont="1" applyBorder="1" applyAlignment="1">
      <alignment horizontal="center" vertical="center"/>
    </xf>
    <xf numFmtId="0" fontId="9" fillId="0" borderId="81" xfId="3" applyFont="1" applyBorder="1" applyAlignment="1">
      <alignment horizontal="center" vertical="center"/>
    </xf>
    <xf numFmtId="0" fontId="32" fillId="14" borderId="21" xfId="3" applyFont="1" applyFill="1" applyBorder="1" applyAlignment="1">
      <alignment horizontal="center" vertical="center"/>
    </xf>
    <xf numFmtId="0" fontId="5" fillId="14" borderId="21" xfId="3" applyFont="1" applyFill="1" applyBorder="1" applyAlignment="1">
      <alignment horizontal="center" vertical="center"/>
    </xf>
    <xf numFmtId="0" fontId="31" fillId="12" borderId="69" xfId="3" applyFont="1" applyFill="1" applyBorder="1" applyAlignment="1">
      <alignment horizontal="center" vertical="center"/>
    </xf>
    <xf numFmtId="0" fontId="31" fillId="12" borderId="0" xfId="3" applyFont="1" applyFill="1" applyAlignment="1">
      <alignment horizontal="center" vertical="center"/>
    </xf>
    <xf numFmtId="0" fontId="5" fillId="0" borderId="39" xfId="0" applyFont="1" applyBorder="1" applyAlignment="1">
      <alignment horizontal="center" vertical="center"/>
    </xf>
    <xf numFmtId="0" fontId="5" fillId="0" borderId="21" xfId="0" applyFont="1" applyBorder="1" applyAlignment="1">
      <alignment horizontal="center" vertical="center"/>
    </xf>
    <xf numFmtId="0" fontId="10" fillId="0" borderId="69" xfId="3" applyFont="1" applyBorder="1" applyAlignment="1">
      <alignment horizontal="center" vertical="center"/>
    </xf>
    <xf numFmtId="0" fontId="10" fillId="0" borderId="0" xfId="3" applyFont="1" applyAlignment="1">
      <alignment horizontal="center" vertical="center"/>
    </xf>
    <xf numFmtId="0" fontId="5" fillId="0" borderId="54" xfId="0" applyFont="1" applyBorder="1" applyAlignment="1">
      <alignment horizontal="center" vertical="center"/>
    </xf>
    <xf numFmtId="0" fontId="9" fillId="0" borderId="0" xfId="3" applyFont="1"/>
    <xf numFmtId="0" fontId="32" fillId="15" borderId="21" xfId="3" applyFont="1" applyFill="1" applyBorder="1" applyAlignment="1">
      <alignment horizontal="center" vertical="center" textRotation="90"/>
    </xf>
    <xf numFmtId="0" fontId="9" fillId="0" borderId="37" xfId="3" applyFont="1" applyBorder="1" applyAlignment="1">
      <alignment horizontal="center"/>
    </xf>
    <xf numFmtId="0" fontId="9" fillId="0" borderId="67" xfId="3" applyFont="1" applyBorder="1" applyAlignment="1">
      <alignment horizontal="center"/>
    </xf>
    <xf numFmtId="0" fontId="9" fillId="0" borderId="68" xfId="3" applyFont="1" applyBorder="1" applyAlignment="1">
      <alignment horizontal="center"/>
    </xf>
    <xf numFmtId="0" fontId="9" fillId="0" borderId="21" xfId="3" applyFont="1" applyBorder="1" applyAlignment="1">
      <alignment horizontal="left"/>
    </xf>
    <xf numFmtId="0" fontId="32" fillId="14" borderId="21" xfId="3" applyFont="1" applyFill="1" applyBorder="1" applyAlignment="1">
      <alignment horizontal="center"/>
    </xf>
    <xf numFmtId="0" fontId="33" fillId="12" borderId="22" xfId="3" applyFont="1" applyFill="1" applyBorder="1" applyAlignment="1">
      <alignment horizontal="center"/>
    </xf>
    <xf numFmtId="0" fontId="33" fillId="12" borderId="0" xfId="3" applyFont="1" applyFill="1" applyAlignment="1">
      <alignment horizontal="center"/>
    </xf>
    <xf numFmtId="0" fontId="32" fillId="15" borderId="48" xfId="3" applyFont="1" applyFill="1" applyBorder="1" applyAlignment="1">
      <alignment horizontal="center" vertical="center" wrapText="1"/>
    </xf>
    <xf numFmtId="0" fontId="32" fillId="15" borderId="1" xfId="3" applyFont="1" applyFill="1" applyBorder="1" applyAlignment="1">
      <alignment horizontal="center" vertical="center" wrapText="1"/>
    </xf>
    <xf numFmtId="0" fontId="33" fillId="18" borderId="0" xfId="3" applyFont="1" applyFill="1" applyAlignment="1">
      <alignment horizontal="center"/>
    </xf>
    <xf numFmtId="0" fontId="32" fillId="15" borderId="20" xfId="3" applyFont="1" applyFill="1" applyBorder="1" applyAlignment="1">
      <alignment horizontal="center" vertical="center" wrapText="1"/>
    </xf>
    <xf numFmtId="0" fontId="32" fillId="15" borderId="19" xfId="3" applyFont="1" applyFill="1" applyBorder="1" applyAlignment="1">
      <alignment horizontal="center" vertical="center" wrapText="1"/>
    </xf>
    <xf numFmtId="0" fontId="32" fillId="15" borderId="21" xfId="3" applyFont="1" applyFill="1" applyBorder="1" applyAlignment="1">
      <alignment horizontal="center"/>
    </xf>
    <xf numFmtId="165" fontId="32" fillId="15" borderId="15" xfId="3" applyNumberFormat="1" applyFont="1" applyFill="1" applyBorder="1" applyAlignment="1">
      <alignment horizontal="center" vertical="center" wrapText="1"/>
    </xf>
    <xf numFmtId="0" fontId="32" fillId="14" borderId="37" xfId="3" applyFont="1" applyFill="1" applyBorder="1" applyAlignment="1">
      <alignment horizontal="center"/>
    </xf>
    <xf numFmtId="0" fontId="32" fillId="14" borderId="67" xfId="3" applyFont="1" applyFill="1" applyBorder="1" applyAlignment="1">
      <alignment horizontal="center"/>
    </xf>
    <xf numFmtId="0" fontId="32" fillId="14" borderId="22" xfId="3" applyFont="1" applyFill="1" applyBorder="1" applyAlignment="1">
      <alignment horizontal="center"/>
    </xf>
    <xf numFmtId="0" fontId="32" fillId="14" borderId="37" xfId="3" applyFont="1" applyFill="1" applyBorder="1" applyAlignment="1">
      <alignment horizontal="center" vertical="center" wrapText="1"/>
    </xf>
    <xf numFmtId="0" fontId="32" fillId="14" borderId="67" xfId="3" applyFont="1" applyFill="1" applyBorder="1" applyAlignment="1">
      <alignment horizontal="center" vertical="center" wrapText="1"/>
    </xf>
    <xf numFmtId="0" fontId="32" fillId="14" borderId="15" xfId="3" applyFont="1" applyFill="1" applyBorder="1" applyAlignment="1">
      <alignment horizontal="center" vertical="center" wrapText="1"/>
    </xf>
    <xf numFmtId="0" fontId="32" fillId="15" borderId="70" xfId="3" applyFont="1" applyFill="1" applyBorder="1" applyAlignment="1">
      <alignment horizontal="center" vertical="center" wrapText="1"/>
    </xf>
    <xf numFmtId="0" fontId="32" fillId="15" borderId="71" xfId="3" applyFont="1" applyFill="1" applyBorder="1" applyAlignment="1">
      <alignment horizontal="center" vertical="center" wrapText="1"/>
    </xf>
    <xf numFmtId="0" fontId="32" fillId="15" borderId="15" xfId="3" applyFont="1" applyFill="1" applyBorder="1" applyAlignment="1">
      <alignment horizontal="center" vertical="center" wrapText="1"/>
    </xf>
    <xf numFmtId="0" fontId="4" fillId="6" borderId="28" xfId="0" applyFont="1" applyFill="1" applyBorder="1" applyAlignment="1" applyProtection="1">
      <alignment horizontal="left" vertical="top" wrapText="1"/>
      <protection locked="0"/>
    </xf>
    <xf numFmtId="0" fontId="9" fillId="6" borderId="28" xfId="0" applyFont="1" applyFill="1" applyBorder="1" applyAlignment="1" applyProtection="1">
      <alignment horizontal="left" vertical="top" wrapText="1"/>
      <protection locked="0"/>
    </xf>
    <xf numFmtId="14" fontId="9" fillId="6" borderId="28" xfId="0" applyNumberFormat="1" applyFont="1" applyFill="1" applyBorder="1" applyAlignment="1" applyProtection="1">
      <alignment vertical="center" wrapText="1"/>
      <protection locked="0"/>
    </xf>
    <xf numFmtId="0" fontId="4" fillId="0" borderId="25"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49" fontId="41" fillId="0" borderId="40" xfId="0" applyNumberFormat="1"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49" fontId="41" fillId="0" borderId="77" xfId="0" applyNumberFormat="1"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41" fillId="0" borderId="76" xfId="0" applyFont="1" applyBorder="1" applyAlignment="1" applyProtection="1">
      <alignment horizontal="center" vertical="center"/>
      <protection locked="0"/>
    </xf>
    <xf numFmtId="0" fontId="41" fillId="0" borderId="77" xfId="0" applyFont="1" applyBorder="1" applyAlignment="1" applyProtection="1">
      <alignment horizontal="center" vertical="center"/>
      <protection locked="0"/>
    </xf>
    <xf numFmtId="0" fontId="4" fillId="0" borderId="27"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41" fillId="0" borderId="75" xfId="0" applyFont="1" applyBorder="1" applyAlignment="1" applyProtection="1">
      <alignment horizontal="center" vertical="center"/>
      <protection locked="0"/>
    </xf>
    <xf numFmtId="0" fontId="4" fillId="2" borderId="36" xfId="0" applyFont="1" applyFill="1" applyBorder="1" applyProtection="1">
      <protection locked="0"/>
    </xf>
    <xf numFmtId="0" fontId="25" fillId="0" borderId="28" xfId="0" applyFont="1" applyBorder="1" applyAlignment="1" applyProtection="1">
      <alignment horizontal="left" vertical="center" wrapText="1"/>
      <protection locked="0"/>
    </xf>
    <xf numFmtId="0" fontId="6" fillId="0" borderId="28" xfId="0" applyFont="1" applyBorder="1" applyAlignment="1" applyProtection="1">
      <alignment horizontal="left" vertical="center" wrapText="1"/>
      <protection locked="0"/>
    </xf>
    <xf numFmtId="0" fontId="0" fillId="2" borderId="0" xfId="0" applyFill="1" applyProtection="1">
      <protection locked="0"/>
    </xf>
    <xf numFmtId="0" fontId="6" fillId="2" borderId="0" xfId="0" applyFont="1" applyFill="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2" fillId="0" borderId="33" xfId="0" applyFont="1" applyBorder="1" applyAlignment="1" applyProtection="1">
      <alignment horizontal="left" vertical="center" wrapText="1"/>
      <protection locked="0"/>
    </xf>
    <xf numFmtId="0" fontId="4" fillId="6" borderId="28" xfId="0" applyFont="1" applyFill="1" applyBorder="1" applyProtection="1">
      <protection locked="0"/>
    </xf>
    <xf numFmtId="0" fontId="4" fillId="2" borderId="0" xfId="0" applyFont="1" applyFill="1" applyAlignment="1" applyProtection="1">
      <alignment vertical="center" wrapText="1"/>
      <protection locked="0"/>
    </xf>
    <xf numFmtId="0" fontId="4" fillId="0" borderId="29" xfId="0" applyFont="1" applyBorder="1" applyAlignment="1" applyProtection="1">
      <alignment horizontal="left" vertical="center" wrapText="1"/>
      <protection locked="0"/>
    </xf>
    <xf numFmtId="0" fontId="4" fillId="0" borderId="30" xfId="0" applyFont="1" applyBorder="1" applyAlignment="1" applyProtection="1">
      <alignment horizontal="left" vertical="center" wrapText="1"/>
      <protection locked="0"/>
    </xf>
    <xf numFmtId="0" fontId="4" fillId="0" borderId="29" xfId="0" applyFont="1" applyBorder="1" applyAlignment="1" applyProtection="1">
      <alignment vertical="center" wrapText="1"/>
      <protection locked="0"/>
    </xf>
    <xf numFmtId="0" fontId="8" fillId="3" borderId="29" xfId="0" applyFont="1" applyFill="1" applyBorder="1" applyAlignment="1" applyProtection="1">
      <alignment horizontal="center" vertical="center"/>
      <protection locked="0"/>
    </xf>
    <xf numFmtId="0" fontId="8" fillId="3" borderId="41" xfId="0" applyFont="1" applyFill="1" applyBorder="1" applyAlignment="1" applyProtection="1">
      <alignment horizontal="center" vertical="center"/>
      <protection locked="0"/>
    </xf>
    <xf numFmtId="0" fontId="8" fillId="3" borderId="30" xfId="0" applyFont="1" applyFill="1" applyBorder="1" applyAlignment="1" applyProtection="1">
      <alignment horizontal="center" vertical="center"/>
      <protection locked="0"/>
    </xf>
    <xf numFmtId="0" fontId="8" fillId="3" borderId="60" xfId="0" applyFont="1" applyFill="1" applyBorder="1" applyAlignment="1" applyProtection="1">
      <alignment horizontal="center" vertical="center"/>
      <protection locked="0"/>
    </xf>
    <xf numFmtId="0" fontId="8" fillId="3" borderId="62" xfId="0" applyFont="1" applyFill="1" applyBorder="1" applyAlignment="1" applyProtection="1">
      <alignment horizontal="center" vertical="center"/>
      <protection locked="0"/>
    </xf>
    <xf numFmtId="0" fontId="4" fillId="0" borderId="28" xfId="0" applyFont="1" applyBorder="1" applyAlignment="1" applyProtection="1">
      <alignment horizontal="center" vertical="center" wrapText="1"/>
      <protection locked="0"/>
    </xf>
    <xf numFmtId="0" fontId="9" fillId="0" borderId="28" xfId="0" applyFont="1" applyBorder="1" applyAlignment="1" applyProtection="1">
      <alignment horizontal="left" vertical="center" wrapText="1"/>
      <protection locked="0"/>
    </xf>
    <xf numFmtId="0" fontId="4" fillId="0" borderId="28" xfId="0" applyFont="1" applyBorder="1" applyAlignment="1" applyProtection="1">
      <alignment horizontal="center" vertical="center"/>
      <protection locked="0"/>
    </xf>
    <xf numFmtId="0" fontId="8" fillId="3" borderId="34" xfId="0" applyFont="1" applyFill="1" applyBorder="1" applyAlignment="1" applyProtection="1">
      <alignment horizontal="center" vertical="center" wrapText="1"/>
      <protection locked="0"/>
    </xf>
    <xf numFmtId="0" fontId="8" fillId="3" borderId="31" xfId="0" applyFont="1" applyFill="1" applyBorder="1" applyAlignment="1" applyProtection="1">
      <alignment horizontal="center" vertical="center" wrapText="1"/>
      <protection locked="0"/>
    </xf>
    <xf numFmtId="0" fontId="8" fillId="3" borderId="35" xfId="0" applyFont="1" applyFill="1" applyBorder="1" applyAlignment="1" applyProtection="1">
      <alignment horizontal="center" vertical="center" wrapText="1"/>
      <protection locked="0"/>
    </xf>
    <xf numFmtId="0" fontId="13" fillId="3" borderId="34" xfId="0" applyFont="1" applyFill="1" applyBorder="1" applyAlignment="1" applyProtection="1">
      <alignment horizontal="center" vertical="center" wrapText="1"/>
      <protection locked="0"/>
    </xf>
    <xf numFmtId="0" fontId="13" fillId="3" borderId="32" xfId="0" applyFont="1" applyFill="1" applyBorder="1" applyAlignment="1" applyProtection="1">
      <alignment horizontal="center" vertical="center" wrapText="1"/>
      <protection locked="0"/>
    </xf>
    <xf numFmtId="0" fontId="13" fillId="3" borderId="31" xfId="0" applyFont="1" applyFill="1" applyBorder="1" applyAlignment="1" applyProtection="1">
      <alignment horizontal="center" vertical="center" wrapText="1"/>
      <protection locked="0"/>
    </xf>
    <xf numFmtId="0" fontId="13" fillId="3" borderId="33" xfId="0" applyFont="1" applyFill="1" applyBorder="1" applyAlignment="1" applyProtection="1">
      <alignment horizontal="center" vertical="center" wrapText="1"/>
      <protection locked="0"/>
    </xf>
    <xf numFmtId="0" fontId="13" fillId="3" borderId="35" xfId="0" applyFont="1" applyFill="1" applyBorder="1" applyAlignment="1" applyProtection="1">
      <alignment horizontal="center" vertical="center" wrapText="1"/>
      <protection locked="0"/>
    </xf>
    <xf numFmtId="0" fontId="13" fillId="3" borderId="36" xfId="0" applyFont="1" applyFill="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8" fillId="3" borderId="28" xfId="0" applyFont="1" applyFill="1" applyBorder="1" applyAlignment="1" applyProtection="1">
      <alignment horizontal="center" vertical="center"/>
      <protection locked="0"/>
    </xf>
    <xf numFmtId="0" fontId="8" fillId="3" borderId="28" xfId="0" applyFont="1" applyFill="1" applyBorder="1" applyAlignment="1" applyProtection="1">
      <alignment horizontal="center" vertical="center" wrapText="1"/>
      <protection locked="0"/>
    </xf>
    <xf numFmtId="0" fontId="8" fillId="3" borderId="28" xfId="0" applyFont="1" applyFill="1" applyBorder="1" applyAlignment="1" applyProtection="1">
      <alignment horizontal="center" vertical="center"/>
      <protection locked="0"/>
    </xf>
    <xf numFmtId="0" fontId="34" fillId="3" borderId="28" xfId="0" applyFont="1" applyFill="1" applyBorder="1" applyAlignment="1" applyProtection="1">
      <alignment horizontal="center" vertical="center" wrapText="1"/>
      <protection locked="0"/>
    </xf>
    <xf numFmtId="0" fontId="8" fillId="3" borderId="62" xfId="0" applyFont="1" applyFill="1" applyBorder="1" applyAlignment="1" applyProtection="1">
      <alignment horizontal="center" vertical="center" wrapText="1"/>
      <protection locked="0"/>
    </xf>
    <xf numFmtId="0" fontId="34" fillId="3" borderId="28" xfId="0" applyFont="1" applyFill="1" applyBorder="1" applyAlignment="1" applyProtection="1">
      <alignment horizontal="center" vertical="center" wrapText="1"/>
      <protection locked="0"/>
    </xf>
    <xf numFmtId="0" fontId="23" fillId="3" borderId="62" xfId="0" applyFont="1" applyFill="1" applyBorder="1" applyAlignment="1" applyProtection="1">
      <alignment horizontal="center" vertical="center" wrapText="1"/>
      <protection locked="0"/>
    </xf>
    <xf numFmtId="0" fontId="8" fillId="16" borderId="0" xfId="0" applyFont="1" applyFill="1" applyAlignment="1" applyProtection="1">
      <alignment horizontal="center" vertical="center" wrapText="1"/>
      <protection locked="0"/>
    </xf>
    <xf numFmtId="0" fontId="12" fillId="3" borderId="29" xfId="0" applyFont="1" applyFill="1" applyBorder="1" applyAlignment="1" applyProtection="1">
      <alignment horizontal="center" vertical="center" wrapText="1"/>
      <protection locked="0"/>
    </xf>
    <xf numFmtId="0" fontId="12" fillId="3" borderId="41" xfId="0" applyFont="1" applyFill="1" applyBorder="1" applyAlignment="1" applyProtection="1">
      <alignment horizontal="center" vertical="center" wrapText="1"/>
      <protection locked="0"/>
    </xf>
    <xf numFmtId="0" fontId="12" fillId="3" borderId="30" xfId="0" applyFont="1" applyFill="1" applyBorder="1" applyAlignment="1" applyProtection="1">
      <alignment horizontal="center" vertical="center" wrapText="1"/>
      <protection locked="0"/>
    </xf>
    <xf numFmtId="0" fontId="12" fillId="3" borderId="28" xfId="0" applyFont="1" applyFill="1" applyBorder="1" applyAlignment="1" applyProtection="1">
      <alignment horizontal="center" vertical="center" wrapText="1"/>
      <protection locked="0"/>
    </xf>
    <xf numFmtId="0" fontId="12" fillId="3" borderId="28" xfId="0" applyFont="1" applyFill="1" applyBorder="1" applyAlignment="1" applyProtection="1">
      <alignment horizontal="center" vertical="center" wrapText="1"/>
      <protection locked="0"/>
    </xf>
  </cellXfs>
  <cellStyles count="5">
    <cellStyle name="Normal" xfId="0" builtinId="0"/>
    <cellStyle name="Normal 2" xfId="1" xr:uid="{1413BDD9-275B-7F4C-977D-775A46F15C0B}"/>
    <cellStyle name="Normal 3" xfId="3" xr:uid="{6AF1841C-995F-454E-AFF9-827821AC6418}"/>
    <cellStyle name="Porcentaje" xfId="2" builtinId="5"/>
    <cellStyle name="Porcentaje 2" xfId="4" xr:uid="{14FB588D-25B7-49DB-A092-BDAD8BC2578D}"/>
  </cellStyles>
  <dxfs count="79">
    <dxf>
      <fill>
        <patternFill>
          <bgColor rgb="FFC00000"/>
        </patternFill>
      </fill>
      <border>
        <left style="thin">
          <color auto="1"/>
        </left>
        <right style="thin">
          <color auto="1"/>
        </right>
        <top style="thin">
          <color auto="1"/>
        </top>
        <bottom style="thin">
          <color auto="1"/>
        </bottom>
        <vertical/>
        <horizontal/>
      </border>
    </dxf>
    <dxf>
      <fill>
        <patternFill>
          <bgColor rgb="FFC00000"/>
        </patternFill>
      </fill>
      <border>
        <left style="thin">
          <color auto="1"/>
        </left>
        <right style="thin">
          <color auto="1"/>
        </right>
        <top style="thin">
          <color auto="1"/>
        </top>
        <bottom style="thin">
          <color auto="1"/>
        </bottom>
        <vertical/>
        <horizontal/>
      </border>
    </dxf>
    <dxf>
      <fill>
        <patternFill>
          <bgColor rgb="FFC00000"/>
        </patternFill>
      </fill>
      <border>
        <left style="thin">
          <color auto="1"/>
        </left>
        <right style="thin">
          <color auto="1"/>
        </right>
        <top style="thin">
          <color auto="1"/>
        </top>
        <bottom style="thin">
          <color auto="1"/>
        </bottom>
        <vertical/>
        <horizontal/>
      </border>
    </dxf>
    <dxf>
      <fill>
        <patternFill>
          <bgColor rgb="FFC00000"/>
        </patternFill>
      </fill>
      <border>
        <left style="thin">
          <color auto="1"/>
        </left>
        <right style="thin">
          <color auto="1"/>
        </right>
        <top style="thin">
          <color auto="1"/>
        </top>
        <bottom style="thin">
          <color auto="1"/>
        </bottom>
        <vertical/>
        <horizontal/>
      </border>
    </dxf>
    <dxf>
      <fill>
        <patternFill>
          <bgColor rgb="FFC00000"/>
        </patternFill>
      </fill>
      <border>
        <left style="thin">
          <color auto="1"/>
        </left>
        <right style="thin">
          <color auto="1"/>
        </right>
        <top style="thin">
          <color auto="1"/>
        </top>
        <bottom style="thin">
          <color auto="1"/>
        </bottom>
        <vertical/>
        <horizontal/>
      </border>
    </dxf>
    <dxf>
      <fill>
        <patternFill>
          <bgColor rgb="FFC00000"/>
        </patternFill>
      </fill>
      <border>
        <left style="thin">
          <color auto="1"/>
        </left>
        <right style="thin">
          <color auto="1"/>
        </right>
        <top style="thin">
          <color auto="1"/>
        </top>
        <bottom style="thin">
          <color auto="1"/>
        </bottom>
        <vertical/>
        <horizontal/>
      </border>
    </dxf>
    <dxf>
      <fill>
        <patternFill>
          <bgColor rgb="FFC00000"/>
        </patternFill>
      </fill>
      <border>
        <left style="thin">
          <color auto="1"/>
        </left>
        <right style="thin">
          <color auto="1"/>
        </right>
        <top style="thin">
          <color auto="1"/>
        </top>
        <bottom style="thin">
          <color auto="1"/>
        </bottom>
        <vertical/>
        <horizontal/>
      </border>
    </dxf>
    <dxf>
      <fill>
        <patternFill>
          <bgColor rgb="FFC00000"/>
        </patternFill>
      </fill>
      <border>
        <left style="thin">
          <color auto="1"/>
        </left>
        <right style="thin">
          <color auto="1"/>
        </right>
        <top style="thin">
          <color auto="1"/>
        </top>
        <bottom style="thin">
          <color auto="1"/>
        </bottom>
        <vertical/>
        <horizontal/>
      </border>
    </dxf>
    <dxf>
      <fill>
        <patternFill>
          <bgColor rgb="FFC00000"/>
        </patternFill>
      </fill>
      <border>
        <left style="thin">
          <color auto="1"/>
        </left>
        <right style="thin">
          <color auto="1"/>
        </right>
        <top style="thin">
          <color auto="1"/>
        </top>
        <bottom style="thin">
          <color auto="1"/>
        </bottom>
        <vertical/>
        <horizontal/>
      </border>
    </dxf>
    <dxf>
      <fill>
        <patternFill>
          <bgColor rgb="FFC00000"/>
        </patternFill>
      </fill>
      <border>
        <left style="thin">
          <color auto="1"/>
        </left>
        <right style="thin">
          <color auto="1"/>
        </right>
        <top style="thin">
          <color auto="1"/>
        </top>
        <bottom style="thin">
          <color auto="1"/>
        </bottom>
        <vertical/>
        <horizontal/>
      </border>
    </dxf>
    <dxf>
      <fill>
        <patternFill>
          <bgColor rgb="FFC00000"/>
        </patternFill>
      </fill>
      <border>
        <left style="thin">
          <color auto="1"/>
        </left>
        <right style="thin">
          <color auto="1"/>
        </right>
        <top style="thin">
          <color auto="1"/>
        </top>
        <bottom style="thin">
          <color auto="1"/>
        </bottom>
        <vertical/>
        <horizontal/>
      </border>
    </dxf>
    <dxf>
      <fill>
        <patternFill>
          <bgColor rgb="FFC00000"/>
        </patternFill>
      </fill>
      <border>
        <left style="thin">
          <color auto="1"/>
        </left>
        <right style="thin">
          <color auto="1"/>
        </right>
        <top style="thin">
          <color auto="1"/>
        </top>
        <bottom style="thin">
          <color auto="1"/>
        </bottom>
        <vertical/>
        <horizontal/>
      </border>
    </dxf>
    <dxf>
      <fill>
        <patternFill>
          <bgColor rgb="FFC00000"/>
        </patternFill>
      </fill>
      <border>
        <left style="thin">
          <color auto="1"/>
        </left>
        <right style="thin">
          <color auto="1"/>
        </right>
        <top style="thin">
          <color auto="1"/>
        </top>
        <bottom style="thin">
          <color auto="1"/>
        </bottom>
        <vertical/>
        <horizontal/>
      </border>
    </dxf>
    <dxf>
      <fill>
        <patternFill>
          <bgColor rgb="FFC00000"/>
        </patternFill>
      </fill>
      <border>
        <left style="thin">
          <color auto="1"/>
        </left>
        <right style="thin">
          <color auto="1"/>
        </right>
        <top style="thin">
          <color auto="1"/>
        </top>
        <bottom style="thin">
          <color auto="1"/>
        </bottom>
        <vertical/>
        <horizontal/>
      </border>
    </dxf>
    <dxf>
      <fill>
        <patternFill>
          <bgColor rgb="FFC00000"/>
        </patternFill>
      </fill>
      <border>
        <left style="thin">
          <color auto="1"/>
        </left>
        <right style="thin">
          <color auto="1"/>
        </right>
        <top style="thin">
          <color auto="1"/>
        </top>
        <bottom style="thin">
          <color auto="1"/>
        </bottom>
        <vertical/>
        <horizontal/>
      </border>
    </dxf>
    <dxf>
      <fill>
        <patternFill>
          <bgColor rgb="FFC00000"/>
        </patternFill>
      </fill>
      <border>
        <left style="thin">
          <color auto="1"/>
        </left>
        <right style="thin">
          <color auto="1"/>
        </right>
        <top style="thin">
          <color auto="1"/>
        </top>
        <bottom style="thin">
          <color auto="1"/>
        </bottom>
        <vertical/>
        <horizontal/>
      </border>
    </dxf>
    <dxf>
      <fill>
        <patternFill>
          <bgColor rgb="FFC00000"/>
        </patternFill>
      </fill>
      <border>
        <left style="thin">
          <color auto="1"/>
        </left>
        <right style="thin">
          <color auto="1"/>
        </right>
        <top style="thin">
          <color auto="1"/>
        </top>
        <bottom style="thin">
          <color auto="1"/>
        </bottom>
        <vertical/>
        <horizontal/>
      </border>
    </dxf>
    <dxf>
      <fill>
        <patternFill>
          <bgColor rgb="FFC00000"/>
        </patternFill>
      </fill>
      <border>
        <left style="thin">
          <color auto="1"/>
        </left>
        <right style="thin">
          <color auto="1"/>
        </right>
        <top style="thin">
          <color auto="1"/>
        </top>
        <bottom style="thin">
          <color auto="1"/>
        </bottom>
        <vertical/>
        <horizontal/>
      </border>
    </dxf>
    <dxf>
      <fill>
        <patternFill>
          <bgColor rgb="FFC00000"/>
        </patternFill>
      </fill>
      <border>
        <left style="thin">
          <color auto="1"/>
        </left>
        <right style="thin">
          <color auto="1"/>
        </right>
        <top style="thin">
          <color auto="1"/>
        </top>
        <bottom style="thin">
          <color auto="1"/>
        </bottom>
        <vertical/>
        <horizontal/>
      </border>
    </dxf>
    <dxf>
      <fill>
        <patternFill>
          <bgColor rgb="FFC00000"/>
        </patternFill>
      </fill>
      <border>
        <left style="thin">
          <color auto="1"/>
        </left>
        <right style="thin">
          <color auto="1"/>
        </right>
        <top style="thin">
          <color auto="1"/>
        </top>
        <bottom style="thin">
          <color auto="1"/>
        </bottom>
        <vertical/>
        <horizontal/>
      </border>
    </dxf>
    <dxf>
      <fill>
        <patternFill>
          <bgColor rgb="FFC00000"/>
        </patternFill>
      </fill>
      <border>
        <left style="thin">
          <color auto="1"/>
        </left>
        <right style="thin">
          <color auto="1"/>
        </right>
        <top style="thin">
          <color auto="1"/>
        </top>
        <bottom style="thin">
          <color auto="1"/>
        </bottom>
        <vertical/>
        <horizontal/>
      </border>
    </dxf>
    <dxf>
      <fill>
        <patternFill>
          <bgColor rgb="FFC00000"/>
        </patternFill>
      </fill>
      <border>
        <left style="thin">
          <color auto="1"/>
        </left>
        <right style="thin">
          <color auto="1"/>
        </right>
        <top style="thin">
          <color auto="1"/>
        </top>
        <bottom style="thin">
          <color auto="1"/>
        </bottom>
        <vertical/>
        <horizontal/>
      </border>
    </dxf>
    <dxf>
      <fill>
        <patternFill>
          <bgColor rgb="FFC00000"/>
        </patternFill>
      </fill>
      <border>
        <left style="thin">
          <color auto="1"/>
        </left>
        <right style="thin">
          <color auto="1"/>
        </right>
        <top style="thin">
          <color auto="1"/>
        </top>
        <bottom style="thin">
          <color auto="1"/>
        </bottom>
        <vertical/>
        <horizontal/>
      </border>
    </dxf>
    <dxf>
      <fill>
        <patternFill>
          <bgColor rgb="FFC00000"/>
        </patternFill>
      </fill>
      <border>
        <left style="thin">
          <color auto="1"/>
        </left>
        <right style="thin">
          <color auto="1"/>
        </right>
        <top style="thin">
          <color auto="1"/>
        </top>
        <bottom style="thin">
          <color auto="1"/>
        </bottom>
        <vertical/>
        <horizontal/>
      </border>
    </dxf>
    <dxf>
      <fill>
        <patternFill>
          <bgColor rgb="FFC00000"/>
        </patternFill>
      </fill>
      <border>
        <left style="thin">
          <color auto="1"/>
        </left>
        <right style="thin">
          <color auto="1"/>
        </right>
        <top style="thin">
          <color auto="1"/>
        </top>
        <bottom style="thin">
          <color auto="1"/>
        </bottom>
        <vertical/>
        <horizontal/>
      </border>
    </dxf>
    <dxf>
      <fill>
        <patternFill>
          <bgColor rgb="FFC00000"/>
        </patternFill>
      </fill>
      <border>
        <left style="thin">
          <color auto="1"/>
        </left>
        <right style="thin">
          <color auto="1"/>
        </right>
        <top style="thin">
          <color auto="1"/>
        </top>
        <bottom style="thin">
          <color auto="1"/>
        </bottom>
        <vertical/>
        <horizontal/>
      </border>
    </dxf>
    <dxf>
      <fill>
        <patternFill>
          <bgColor rgb="FFC00000"/>
        </patternFill>
      </fill>
      <border>
        <left style="thin">
          <color auto="1"/>
        </left>
        <right style="thin">
          <color auto="1"/>
        </right>
        <top style="thin">
          <color auto="1"/>
        </top>
        <bottom style="thin">
          <color auto="1"/>
        </bottom>
        <vertical/>
        <horizontal/>
      </border>
    </dxf>
    <dxf>
      <fill>
        <patternFill>
          <bgColor rgb="FFC00000"/>
        </patternFill>
      </fill>
      <border>
        <left style="thin">
          <color auto="1"/>
        </left>
        <right style="thin">
          <color auto="1"/>
        </right>
        <top style="thin">
          <color auto="1"/>
        </top>
        <bottom style="thin">
          <color auto="1"/>
        </bottom>
        <vertical/>
        <horizontal/>
      </border>
    </dxf>
    <dxf>
      <fill>
        <patternFill>
          <bgColor rgb="FFC00000"/>
        </patternFill>
      </fill>
      <border>
        <left style="thin">
          <color auto="1"/>
        </left>
        <right style="thin">
          <color auto="1"/>
        </right>
        <top style="thin">
          <color auto="1"/>
        </top>
        <bottom style="thin">
          <color auto="1"/>
        </bottom>
        <vertical/>
        <horizontal/>
      </border>
    </dxf>
    <dxf>
      <fill>
        <patternFill>
          <bgColor theme="0" tint="-4.9989318521683403E-2"/>
        </patternFill>
      </fill>
    </dxf>
    <dxf>
      <fill>
        <patternFill>
          <bgColor theme="0" tint="-4.9989318521683403E-2"/>
        </patternFill>
      </fill>
      <border>
        <left/>
        <right/>
        <top/>
        <bottom/>
        <vertical/>
        <horizontal/>
      </border>
    </dxf>
    <dxf>
      <fill>
        <patternFill>
          <bgColor theme="0" tint="-4.9989318521683403E-2"/>
        </patternFill>
      </fill>
      <border>
        <left/>
        <right/>
        <top/>
        <bottom/>
        <vertical/>
        <horizontal/>
      </border>
    </dxf>
    <dxf>
      <fill>
        <patternFill>
          <fgColor theme="0" tint="-4.9989318521683403E-2"/>
          <bgColor theme="0" tint="-4.9989318521683403E-2"/>
        </patternFill>
      </fill>
      <border>
        <left/>
        <right/>
        <top/>
        <bottom/>
        <vertical/>
        <horizontal/>
      </border>
    </dxf>
    <dxf>
      <fill>
        <patternFill>
          <bgColor theme="0" tint="-4.9989318521683403E-2"/>
        </patternFill>
      </fill>
      <border>
        <left/>
        <right/>
        <top/>
        <bottom/>
      </border>
    </dxf>
    <dxf>
      <font>
        <color rgb="FF9C0006"/>
      </font>
      <fill>
        <patternFill>
          <bgColor rgb="FFFFC7CE"/>
        </patternFill>
      </fill>
    </dxf>
    <dxf>
      <fill>
        <patternFill>
          <bgColor theme="0" tint="-4.9989318521683403E-2"/>
        </patternFill>
      </fill>
      <border>
        <left/>
        <right/>
        <top/>
        <bottom/>
        <vertical/>
        <horizontal/>
      </border>
    </dxf>
    <dxf>
      <fill>
        <patternFill>
          <bgColor theme="0" tint="-4.9989318521683403E-2"/>
        </patternFill>
      </fill>
    </dxf>
    <dxf>
      <fill>
        <patternFill>
          <bgColor theme="0" tint="-4.9989318521683403E-2"/>
        </patternFill>
      </fill>
    </dxf>
    <dxf>
      <fill>
        <patternFill>
          <bgColor theme="0" tint="-4.9989318521683403E-2"/>
        </patternFill>
      </fill>
      <border>
        <left/>
        <right/>
        <top/>
        <bottom/>
        <vertical/>
        <horizontal/>
      </border>
    </dxf>
    <dxf>
      <fill>
        <patternFill>
          <bgColor theme="0" tint="-4.9989318521683403E-2"/>
        </patternFill>
      </fill>
    </dxf>
    <dxf>
      <fill>
        <patternFill>
          <bgColor theme="0" tint="-4.9989318521683403E-2"/>
        </patternFill>
      </fill>
    </dxf>
    <dxf>
      <fill>
        <patternFill>
          <bgColor theme="0" tint="-4.9989318521683403E-2"/>
        </patternFill>
      </fill>
      <border>
        <left/>
        <right/>
        <top/>
        <bottom/>
        <vertical/>
        <horizontal/>
      </border>
    </dxf>
    <dxf>
      <fill>
        <patternFill>
          <bgColor theme="0" tint="-4.9989318521683403E-2"/>
        </patternFill>
      </fill>
    </dxf>
    <dxf>
      <fill>
        <patternFill>
          <bgColor theme="0" tint="-4.9989318521683403E-2"/>
        </patternFill>
      </fill>
    </dxf>
    <dxf>
      <fill>
        <patternFill>
          <bgColor theme="0" tint="-4.9989318521683403E-2"/>
        </patternFill>
      </fill>
      <border>
        <left/>
        <right/>
        <top/>
        <bottom/>
        <vertical/>
        <horizontal/>
      </border>
    </dxf>
    <dxf>
      <fill>
        <patternFill>
          <bgColor theme="0" tint="-4.9989318521683403E-2"/>
        </patternFill>
      </fill>
      <border>
        <left/>
        <right/>
        <top/>
        <bottom/>
        <vertical/>
        <horizontal/>
      </border>
    </dxf>
    <dxf>
      <fill>
        <patternFill>
          <bgColor theme="0" tint="-4.9989318521683403E-2"/>
        </patternFill>
      </fill>
      <border>
        <left/>
        <right/>
        <top/>
        <bottom/>
        <vertical/>
        <horizontal/>
      </border>
    </dxf>
    <dxf>
      <fill>
        <patternFill>
          <bgColor theme="0" tint="-4.9989318521683403E-2"/>
        </patternFill>
      </fill>
    </dxf>
    <dxf>
      <fill>
        <patternFill>
          <bgColor theme="0" tint="-4.9989318521683403E-2"/>
        </patternFill>
      </fill>
      <border>
        <left/>
        <right/>
        <top/>
        <bottom/>
        <vertical/>
        <horizontal/>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dxf>
    <dxf>
      <fill>
        <patternFill>
          <bgColor theme="0" tint="-4.9989318521683403E-2"/>
        </patternFill>
      </fill>
    </dxf>
    <dxf>
      <fill>
        <patternFill>
          <bgColor theme="0" tint="-4.9989318521683403E-2"/>
        </patternFill>
      </fill>
      <border>
        <left/>
        <right/>
        <top/>
        <bottom/>
      </border>
    </dxf>
    <dxf>
      <fill>
        <patternFill>
          <bgColor theme="0" tint="-4.9989318521683403E-2"/>
        </patternFill>
      </fill>
      <border>
        <left/>
        <right/>
        <top/>
        <bottom/>
      </border>
    </dxf>
    <dxf>
      <font>
        <color theme="3" tint="-0.499984740745262"/>
      </font>
      <fill>
        <patternFill>
          <bgColor theme="3" tint="-0.499984740745262"/>
        </patternFill>
      </fill>
    </dxf>
    <dxf>
      <font>
        <b/>
        <i val="0"/>
        <color theme="1" tint="0.499984740745262"/>
      </font>
    </dxf>
    <dxf>
      <font>
        <b/>
        <i val="0"/>
        <color theme="7"/>
      </font>
    </dxf>
    <dxf>
      <font>
        <b/>
        <i val="0"/>
        <color theme="9"/>
      </font>
    </dxf>
    <dxf>
      <font>
        <color theme="3" tint="-0.499984740745262"/>
      </font>
      <fill>
        <patternFill>
          <bgColor theme="3" tint="-0.499984740745262"/>
        </patternFill>
      </fill>
    </dxf>
    <dxf>
      <font>
        <b/>
        <i val="0"/>
        <color theme="1" tint="0.499984740745262"/>
      </font>
    </dxf>
    <dxf>
      <font>
        <b/>
        <i val="0"/>
        <color theme="7"/>
      </font>
    </dxf>
    <dxf>
      <font>
        <b/>
        <i val="0"/>
        <color theme="9"/>
      </font>
    </dxf>
    <dxf>
      <font>
        <color theme="3" tint="-0.499984740745262"/>
      </font>
      <fill>
        <patternFill>
          <bgColor theme="3" tint="-0.499984740745262"/>
        </patternFill>
      </fill>
    </dxf>
    <dxf>
      <font>
        <color theme="3" tint="-0.499984740745262"/>
      </font>
      <fill>
        <patternFill>
          <bgColor theme="3" tint="-0.499984740745262"/>
        </patternFill>
      </fill>
    </dxf>
    <dxf>
      <font>
        <b/>
        <i val="0"/>
        <color theme="1" tint="0.499984740745262"/>
      </font>
    </dxf>
    <dxf>
      <font>
        <b/>
        <i val="0"/>
        <color theme="7"/>
      </font>
    </dxf>
    <dxf>
      <font>
        <b/>
        <i val="0"/>
        <color theme="9"/>
      </font>
    </dxf>
    <dxf>
      <font>
        <color theme="1"/>
      </font>
      <fill>
        <patternFill>
          <bgColor rgb="FF00B050"/>
        </patternFill>
      </fill>
    </dxf>
    <dxf>
      <font>
        <color theme="0"/>
      </font>
      <fill>
        <patternFill>
          <bgColor rgb="FFC00000"/>
        </patternFill>
      </fill>
    </dxf>
    <dxf>
      <fill>
        <patternFill>
          <bgColor theme="9" tint="0.59996337778862885"/>
        </patternFill>
      </fill>
    </dxf>
    <dxf>
      <fill>
        <patternFill>
          <bgColor theme="5" tint="0.39994506668294322"/>
        </patternFill>
      </fill>
    </dxf>
    <dxf>
      <font>
        <color theme="1"/>
      </font>
      <fill>
        <patternFill>
          <bgColor theme="7"/>
        </patternFill>
      </fill>
    </dxf>
    <dxf>
      <font>
        <color theme="0"/>
      </font>
      <fill>
        <patternFill>
          <bgColor rgb="FFC00000"/>
        </patternFill>
      </fill>
    </dxf>
    <dxf>
      <font>
        <color theme="1"/>
      </font>
      <fill>
        <patternFill>
          <bgColor rgb="FF00B050"/>
        </patternFill>
      </fill>
    </dxf>
    <dxf>
      <fill>
        <patternFill>
          <bgColor theme="0" tint="-4.9989318521683403E-2"/>
        </patternFill>
      </fill>
      <border>
        <left/>
        <right/>
        <top/>
        <bottom/>
        <vertical/>
        <horizontal/>
      </border>
    </dxf>
    <dxf>
      <fill>
        <patternFill>
          <bgColor theme="0" tint="-4.9989318521683403E-2"/>
        </patternFill>
      </fill>
      <border>
        <left/>
        <right/>
        <top/>
        <bottom/>
        <vertical/>
        <horizontal/>
      </border>
    </dxf>
    <dxf>
      <fill>
        <patternFill>
          <bgColor theme="9" tint="0.59996337778862885"/>
        </patternFill>
      </fill>
    </dxf>
    <dxf>
      <fill>
        <patternFill>
          <bgColor theme="5" tint="0.39994506668294322"/>
        </patternFill>
      </fill>
    </dxf>
  </dxfs>
  <tableStyles count="0" defaultTableStyle="TableStyleMedium2" defaultPivotStyle="PivotStyleLight16"/>
  <colors>
    <mruColors>
      <color rgb="FFDBE9C1"/>
      <color rgb="FF9DC4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H$24" lockText="1" noThreeD="1"/>
</file>

<file path=xl/ctrlProps/ctrlProp16.xml><?xml version="1.0" encoding="utf-8"?>
<formControlPr xmlns="http://schemas.microsoft.com/office/spreadsheetml/2009/9/main" objectType="CheckBox" fmlaLink="$I$24" lockText="1" noThreeD="1"/>
</file>

<file path=xl/ctrlProps/ctrlProp17.xml><?xml version="1.0" encoding="utf-8"?>
<formControlPr xmlns="http://schemas.microsoft.com/office/spreadsheetml/2009/9/main" objectType="CheckBox" fmlaLink="$J$24" lockText="1" noThreeD="1"/>
</file>

<file path=xl/ctrlProps/ctrlProp18.xml><?xml version="1.0" encoding="utf-8"?>
<formControlPr xmlns="http://schemas.microsoft.com/office/spreadsheetml/2009/9/main" objectType="CheckBox" fmlaLink="$K$24"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svg"/><Relationship Id="rId13" Type="http://schemas.openxmlformats.org/officeDocument/2006/relationships/image" Target="../media/image13.svg"/><Relationship Id="rId18" Type="http://schemas.openxmlformats.org/officeDocument/2006/relationships/image" Target="../media/image18.png"/><Relationship Id="rId26" Type="http://schemas.openxmlformats.org/officeDocument/2006/relationships/image" Target="../media/image26.png"/><Relationship Id="rId39" Type="http://schemas.microsoft.com/office/2007/relationships/hdphoto" Target="../media/hdphoto4.wdp"/><Relationship Id="rId3" Type="http://schemas.openxmlformats.org/officeDocument/2006/relationships/image" Target="../media/image3.png"/><Relationship Id="rId21" Type="http://schemas.openxmlformats.org/officeDocument/2006/relationships/image" Target="../media/image21.jpeg"/><Relationship Id="rId34" Type="http://schemas.microsoft.com/office/2007/relationships/hdphoto" Target="../media/hdphoto2.wdp"/><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svg"/><Relationship Id="rId25" Type="http://schemas.openxmlformats.org/officeDocument/2006/relationships/image" Target="../media/image25.png"/><Relationship Id="rId33" Type="http://schemas.openxmlformats.org/officeDocument/2006/relationships/image" Target="../media/image32.png"/><Relationship Id="rId38" Type="http://schemas.openxmlformats.org/officeDocument/2006/relationships/image" Target="../media/image35.png"/><Relationship Id="rId2" Type="http://schemas.openxmlformats.org/officeDocument/2006/relationships/image" Target="../media/image2.svg"/><Relationship Id="rId16" Type="http://schemas.openxmlformats.org/officeDocument/2006/relationships/image" Target="../media/image16.png"/><Relationship Id="rId20" Type="http://schemas.openxmlformats.org/officeDocument/2006/relationships/image" Target="../media/image20.jpeg"/><Relationship Id="rId29" Type="http://schemas.openxmlformats.org/officeDocument/2006/relationships/image" Target="../media/image28.png"/><Relationship Id="rId41" Type="http://schemas.openxmlformats.org/officeDocument/2006/relationships/image" Target="../media/image37.svg"/><Relationship Id="rId1" Type="http://schemas.openxmlformats.org/officeDocument/2006/relationships/image" Target="../media/image1.png"/><Relationship Id="rId6" Type="http://schemas.openxmlformats.org/officeDocument/2006/relationships/image" Target="../media/image6.svg"/><Relationship Id="rId11" Type="http://schemas.openxmlformats.org/officeDocument/2006/relationships/image" Target="../media/image11.jpeg"/><Relationship Id="rId24" Type="http://schemas.openxmlformats.org/officeDocument/2006/relationships/image" Target="../media/image24.png"/><Relationship Id="rId32" Type="http://schemas.openxmlformats.org/officeDocument/2006/relationships/image" Target="../media/image31.png"/><Relationship Id="rId37" Type="http://schemas.openxmlformats.org/officeDocument/2006/relationships/image" Target="../media/image34.png"/><Relationship Id="rId40" Type="http://schemas.openxmlformats.org/officeDocument/2006/relationships/image" Target="../media/image36.png"/><Relationship Id="rId5" Type="http://schemas.openxmlformats.org/officeDocument/2006/relationships/image" Target="../media/image5.png"/><Relationship Id="rId15" Type="http://schemas.openxmlformats.org/officeDocument/2006/relationships/image" Target="../media/image15.svg"/><Relationship Id="rId23" Type="http://schemas.openxmlformats.org/officeDocument/2006/relationships/image" Target="../media/image23.png"/><Relationship Id="rId28" Type="http://schemas.microsoft.com/office/2007/relationships/hdphoto" Target="../media/hdphoto1.wdp"/><Relationship Id="rId36" Type="http://schemas.microsoft.com/office/2007/relationships/hdphoto" Target="../media/hdphoto3.wdp"/><Relationship Id="rId10" Type="http://schemas.openxmlformats.org/officeDocument/2006/relationships/image" Target="../media/image10.jpeg"/><Relationship Id="rId19" Type="http://schemas.openxmlformats.org/officeDocument/2006/relationships/image" Target="../media/image19.svg"/><Relationship Id="rId31" Type="http://schemas.openxmlformats.org/officeDocument/2006/relationships/image" Target="../media/image30.jpeg"/><Relationship Id="rId4" Type="http://schemas.openxmlformats.org/officeDocument/2006/relationships/image" Target="../media/image4.sv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jpeg"/><Relationship Id="rId27" Type="http://schemas.openxmlformats.org/officeDocument/2006/relationships/image" Target="../media/image27.png"/><Relationship Id="rId30" Type="http://schemas.openxmlformats.org/officeDocument/2006/relationships/image" Target="../media/image29.png"/><Relationship Id="rId35" Type="http://schemas.openxmlformats.org/officeDocument/2006/relationships/image" Target="../media/image33.png"/></Relationships>
</file>

<file path=xl/drawings/_rels/drawing2.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svg"/><Relationship Id="rId1" Type="http://schemas.openxmlformats.org/officeDocument/2006/relationships/image" Target="../media/image3.png"/><Relationship Id="rId6" Type="http://schemas.openxmlformats.org/officeDocument/2006/relationships/image" Target="../media/image8.svg"/><Relationship Id="rId5" Type="http://schemas.openxmlformats.org/officeDocument/2006/relationships/image" Target="../media/image7.png"/><Relationship Id="rId4" Type="http://schemas.openxmlformats.org/officeDocument/2006/relationships/image" Target="../media/image6.svg"/><Relationship Id="rId9" Type="http://schemas.openxmlformats.org/officeDocument/2006/relationships/image" Target="../media/image15.svg"/></Relationships>
</file>

<file path=xl/drawings/_rels/drawing3.xml.rels><?xml version="1.0" encoding="UTF-8" standalone="yes"?>
<Relationships xmlns="http://schemas.openxmlformats.org/package/2006/relationships"><Relationship Id="rId1" Type="http://schemas.openxmlformats.org/officeDocument/2006/relationships/image" Target="../media/image38.png"/></Relationships>
</file>

<file path=xl/drawings/drawing1.xml><?xml version="1.0" encoding="utf-8"?>
<xdr:wsDr xmlns:xdr="http://schemas.openxmlformats.org/drawingml/2006/spreadsheetDrawing" xmlns:a="http://schemas.openxmlformats.org/drawingml/2006/main">
  <xdr:twoCellAnchor editAs="oneCell">
    <xdr:from>
      <xdr:col>7</xdr:col>
      <xdr:colOff>656663</xdr:colOff>
      <xdr:row>23</xdr:row>
      <xdr:rowOff>313283</xdr:rowOff>
    </xdr:from>
    <xdr:to>
      <xdr:col>7</xdr:col>
      <xdr:colOff>1376663</xdr:colOff>
      <xdr:row>23</xdr:row>
      <xdr:rowOff>1033283</xdr:rowOff>
    </xdr:to>
    <xdr:pic>
      <xdr:nvPicPr>
        <xdr:cNvPr id="17" name="Estructural1" descr="Casa con relleno sólido">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4345449" y="10028783"/>
          <a:ext cx="720000" cy="720000"/>
        </a:xfrm>
        <a:prstGeom prst="rect">
          <a:avLst/>
        </a:prstGeom>
      </xdr:spPr>
    </xdr:pic>
    <xdr:clientData/>
  </xdr:twoCellAnchor>
  <xdr:twoCellAnchor editAs="oneCell">
    <xdr:from>
      <xdr:col>9</xdr:col>
      <xdr:colOff>638735</xdr:colOff>
      <xdr:row>23</xdr:row>
      <xdr:rowOff>304159</xdr:rowOff>
    </xdr:from>
    <xdr:to>
      <xdr:col>9</xdr:col>
      <xdr:colOff>1358735</xdr:colOff>
      <xdr:row>23</xdr:row>
      <xdr:rowOff>1023358</xdr:rowOff>
    </xdr:to>
    <xdr:pic>
      <xdr:nvPicPr>
        <xdr:cNvPr id="14" name="Tecnológico2" descr="Robot con relleno sólido" hidden="1">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8246378" y="10019659"/>
          <a:ext cx="720000" cy="719199"/>
        </a:xfrm>
        <a:prstGeom prst="rect">
          <a:avLst/>
        </a:prstGeom>
      </xdr:spPr>
    </xdr:pic>
    <xdr:clientData/>
  </xdr:twoCellAnchor>
  <xdr:twoCellAnchor editAs="oneCell">
    <xdr:from>
      <xdr:col>8</xdr:col>
      <xdr:colOff>638736</xdr:colOff>
      <xdr:row>23</xdr:row>
      <xdr:rowOff>306560</xdr:rowOff>
    </xdr:from>
    <xdr:to>
      <xdr:col>8</xdr:col>
      <xdr:colOff>1358736</xdr:colOff>
      <xdr:row>23</xdr:row>
      <xdr:rowOff>1026560</xdr:rowOff>
    </xdr:to>
    <xdr:pic>
      <xdr:nvPicPr>
        <xdr:cNvPr id="24" name="Procesos2" descr="Bombilla y equipo con relleno sólido" hidden="1">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6286950" y="10022060"/>
          <a:ext cx="720000" cy="720000"/>
        </a:xfrm>
        <a:prstGeom prst="rect">
          <a:avLst/>
        </a:prstGeom>
      </xdr:spPr>
    </xdr:pic>
    <xdr:clientData/>
  </xdr:twoCellAnchor>
  <xdr:twoCellAnchor editAs="oneCell">
    <xdr:from>
      <xdr:col>7</xdr:col>
      <xdr:colOff>656663</xdr:colOff>
      <xdr:row>23</xdr:row>
      <xdr:rowOff>313283</xdr:rowOff>
    </xdr:from>
    <xdr:to>
      <xdr:col>7</xdr:col>
      <xdr:colOff>1376663</xdr:colOff>
      <xdr:row>23</xdr:row>
      <xdr:rowOff>1033283</xdr:rowOff>
    </xdr:to>
    <xdr:pic>
      <xdr:nvPicPr>
        <xdr:cNvPr id="22" name="Estructural2" descr="Casa con relleno sólido" hidden="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4345449" y="10028783"/>
          <a:ext cx="720000" cy="720000"/>
        </a:xfrm>
        <a:prstGeom prst="rect">
          <a:avLst/>
        </a:prstGeom>
      </xdr:spPr>
    </xdr:pic>
    <xdr:clientData/>
  </xdr:twoCellAnchor>
  <xdr:twoCellAnchor editAs="oneCell">
    <xdr:from>
      <xdr:col>1</xdr:col>
      <xdr:colOff>2321</xdr:colOff>
      <xdr:row>0</xdr:row>
      <xdr:rowOff>0</xdr:rowOff>
    </xdr:from>
    <xdr:to>
      <xdr:col>1</xdr:col>
      <xdr:colOff>2535491</xdr:colOff>
      <xdr:row>5</xdr:row>
      <xdr:rowOff>189732</xdr:rowOff>
    </xdr:to>
    <xdr:pic>
      <xdr:nvPicPr>
        <xdr:cNvPr id="2" name="Imagen 2">
          <a:extLst>
            <a:ext uri="{FF2B5EF4-FFF2-40B4-BE49-F238E27FC236}">
              <a16:creationId xmlns:a16="http://schemas.microsoft.com/office/drawing/2014/main" id="{00000000-0008-0000-0000-000002000000}"/>
            </a:ext>
            <a:ext uri="{147F2762-F138-4A5C-976F-8EAC2B608ADB}">
              <a16:predDERef xmlns:a16="http://schemas.microsoft.com/office/drawing/2014/main" pred="{B2F91307-410E-4ABD-9D0D-E8CAACAC01B4}"/>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37750" y="0"/>
          <a:ext cx="2533170" cy="1237482"/>
        </a:xfrm>
        <a:prstGeom prst="rect">
          <a:avLst/>
        </a:prstGeom>
      </xdr:spPr>
    </xdr:pic>
    <xdr:clientData/>
  </xdr:twoCellAnchor>
  <xdr:twoCellAnchor editAs="oneCell">
    <xdr:from>
      <xdr:col>0</xdr:col>
      <xdr:colOff>200025</xdr:colOff>
      <xdr:row>7</xdr:row>
      <xdr:rowOff>685801</xdr:rowOff>
    </xdr:from>
    <xdr:to>
      <xdr:col>1</xdr:col>
      <xdr:colOff>2324100</xdr:colOff>
      <xdr:row>7</xdr:row>
      <xdr:rowOff>2661559</xdr:rowOff>
    </xdr:to>
    <xdr:pic>
      <xdr:nvPicPr>
        <xdr:cNvPr id="5" name="Imagen 4" descr="Ilustración del concepto de búsqueda por curiosidad">
          <a:extLst>
            <a:ext uri="{FF2B5EF4-FFF2-40B4-BE49-F238E27FC236}">
              <a16:creationId xmlns:a16="http://schemas.microsoft.com/office/drawing/2014/main" id="{00000000-0008-0000-0000-000005000000}"/>
            </a:ext>
            <a:ext uri="{147F2762-F138-4A5C-976F-8EAC2B608ADB}">
              <a16:predDERef xmlns:a16="http://schemas.microsoft.com/office/drawing/2014/main" pred="{47D381D9-0170-4375-BF4D-47A0B7C11EB3}"/>
            </a:ext>
          </a:extLst>
        </xdr:cNvPr>
        <xdr:cNvPicPr>
          <a:picLocks noChangeAspect="1" noChangeArrowheads="1"/>
        </xdr:cNvPicPr>
      </xdr:nvPicPr>
      <xdr:blipFill rotWithShape="1">
        <a:blip xmlns:r="http://schemas.openxmlformats.org/officeDocument/2006/relationships" r:embed="rId10" cstate="print">
          <a:clrChange>
            <a:clrFrom>
              <a:srgbClr val="FFFFFF"/>
            </a:clrFrom>
            <a:clrTo>
              <a:srgbClr val="FFFFFF">
                <a:alpha val="0"/>
              </a:srgbClr>
            </a:clrTo>
          </a:clrChange>
          <a:extLst>
            <a:ext uri="{28A0092B-C50C-407E-A947-70E740481C1C}">
              <a14:useLocalDpi xmlns:a14="http://schemas.microsoft.com/office/drawing/2010/main" val="0"/>
            </a:ext>
          </a:extLst>
        </a:blip>
        <a:srcRect t="12163" b="10928"/>
        <a:stretch/>
      </xdr:blipFill>
      <xdr:spPr bwMode="auto">
        <a:xfrm>
          <a:off x="200025" y="2155372"/>
          <a:ext cx="2559504" cy="19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341540</xdr:colOff>
      <xdr:row>17</xdr:row>
      <xdr:rowOff>272143</xdr:rowOff>
    </xdr:from>
    <xdr:to>
      <xdr:col>1</xdr:col>
      <xdr:colOff>2040276</xdr:colOff>
      <xdr:row>20</xdr:row>
      <xdr:rowOff>888547</xdr:rowOff>
    </xdr:to>
    <xdr:pic>
      <xdr:nvPicPr>
        <xdr:cNvPr id="3" name="Imagen 5" descr="Cabeza buscando ideas">
          <a:extLst>
            <a:ext uri="{FF2B5EF4-FFF2-40B4-BE49-F238E27FC236}">
              <a16:creationId xmlns:a16="http://schemas.microsoft.com/office/drawing/2014/main" id="{00000000-0008-0000-0000-000003000000}"/>
            </a:ext>
            <a:ext uri="{147F2762-F138-4A5C-976F-8EAC2B608ADB}">
              <a16:predDERef xmlns:a16="http://schemas.microsoft.com/office/drawing/2014/main" pred="{00000000-0008-0000-0000-000005000000}"/>
            </a:ext>
          </a:extLst>
        </xdr:cNvPr>
        <xdr:cNvPicPr>
          <a:picLocks noChangeAspect="1" noChangeArrowheads="1"/>
        </xdr:cNvPicPr>
      </xdr:nvPicPr>
      <xdr:blipFill rotWithShape="1">
        <a:blip xmlns:r="http://schemas.openxmlformats.org/officeDocument/2006/relationships" r:embed="rId11" cstate="print">
          <a:clrChange>
            <a:clrFrom>
              <a:srgbClr val="A9CAB9"/>
            </a:clrFrom>
            <a:clrTo>
              <a:srgbClr val="A9CAB9">
                <a:alpha val="0"/>
              </a:srgbClr>
            </a:clrTo>
          </a:clrChange>
          <a:extLst>
            <a:ext uri="{28A0092B-C50C-407E-A947-70E740481C1C}">
              <a14:useLocalDpi xmlns:a14="http://schemas.microsoft.com/office/drawing/2010/main" val="0"/>
            </a:ext>
          </a:extLst>
        </a:blip>
        <a:srcRect l="18411" r="20345"/>
        <a:stretch/>
      </xdr:blipFill>
      <xdr:spPr bwMode="auto">
        <a:xfrm>
          <a:off x="341540" y="7168243"/>
          <a:ext cx="2127361" cy="35024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223318</xdr:colOff>
      <xdr:row>23</xdr:row>
      <xdr:rowOff>279346</xdr:rowOff>
    </xdr:from>
    <xdr:to>
      <xdr:col>1</xdr:col>
      <xdr:colOff>763318</xdr:colOff>
      <xdr:row>23</xdr:row>
      <xdr:rowOff>819346</xdr:rowOff>
    </xdr:to>
    <xdr:pic>
      <xdr:nvPicPr>
        <xdr:cNvPr id="10" name="Gráfico 9" descr="Casa con relleno sólido">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58747" y="11654917"/>
          <a:ext cx="540000" cy="540000"/>
        </a:xfrm>
        <a:prstGeom prst="rect">
          <a:avLst/>
        </a:prstGeom>
      </xdr:spPr>
    </xdr:pic>
    <xdr:clientData/>
  </xdr:twoCellAnchor>
  <xdr:twoCellAnchor editAs="oneCell">
    <xdr:from>
      <xdr:col>8</xdr:col>
      <xdr:colOff>638736</xdr:colOff>
      <xdr:row>23</xdr:row>
      <xdr:rowOff>306560</xdr:rowOff>
    </xdr:from>
    <xdr:to>
      <xdr:col>8</xdr:col>
      <xdr:colOff>1358736</xdr:colOff>
      <xdr:row>23</xdr:row>
      <xdr:rowOff>1026560</xdr:rowOff>
    </xdr:to>
    <xdr:pic>
      <xdr:nvPicPr>
        <xdr:cNvPr id="12" name="Procesos1" descr="Bombilla y equipo con relleno sólido">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 uri="{96DAC541-7B7A-43D3-8B79-37D633B846F1}">
              <asvg:svgBlip xmlns:asvg="http://schemas.microsoft.com/office/drawing/2016/SVG/main" r:embed="rId13"/>
            </a:ext>
          </a:extLst>
        </a:blip>
        <a:stretch>
          <a:fillRect/>
        </a:stretch>
      </xdr:blipFill>
      <xdr:spPr>
        <a:xfrm>
          <a:off x="16286950" y="10022060"/>
          <a:ext cx="720000" cy="720000"/>
        </a:xfrm>
        <a:prstGeom prst="rect">
          <a:avLst/>
        </a:prstGeom>
      </xdr:spPr>
    </xdr:pic>
    <xdr:clientData/>
  </xdr:twoCellAnchor>
  <xdr:twoCellAnchor editAs="oneCell">
    <xdr:from>
      <xdr:col>10</xdr:col>
      <xdr:colOff>593913</xdr:colOff>
      <xdr:row>23</xdr:row>
      <xdr:rowOff>292952</xdr:rowOff>
    </xdr:from>
    <xdr:to>
      <xdr:col>10</xdr:col>
      <xdr:colOff>1313913</xdr:colOff>
      <xdr:row>23</xdr:row>
      <xdr:rowOff>1012952</xdr:rowOff>
    </xdr:to>
    <xdr:pic>
      <xdr:nvPicPr>
        <xdr:cNvPr id="16" name="Cultural2" descr="Identificación de empleado con relleno sólido" hidden="1">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 uri="{96DAC541-7B7A-43D3-8B79-37D633B846F1}">
              <asvg:svgBlip xmlns:asvg="http://schemas.microsoft.com/office/drawing/2016/SVG/main" r:embed="rId15"/>
            </a:ext>
          </a:extLst>
        </a:blip>
        <a:stretch>
          <a:fillRect/>
        </a:stretch>
      </xdr:blipFill>
      <xdr:spPr>
        <a:xfrm>
          <a:off x="20160984" y="10008452"/>
          <a:ext cx="720000" cy="720000"/>
        </a:xfrm>
        <a:prstGeom prst="rect">
          <a:avLst/>
        </a:prstGeom>
      </xdr:spPr>
    </xdr:pic>
    <xdr:clientData/>
  </xdr:twoCellAnchor>
  <xdr:twoCellAnchor editAs="oneCell">
    <xdr:from>
      <xdr:col>1</xdr:col>
      <xdr:colOff>223318</xdr:colOff>
      <xdr:row>24</xdr:row>
      <xdr:rowOff>236765</xdr:rowOff>
    </xdr:from>
    <xdr:to>
      <xdr:col>1</xdr:col>
      <xdr:colOff>763318</xdr:colOff>
      <xdr:row>24</xdr:row>
      <xdr:rowOff>776765</xdr:rowOff>
    </xdr:to>
    <xdr:pic>
      <xdr:nvPicPr>
        <xdr:cNvPr id="18" name="Gráfico 17" descr="Bombilla y equipo con relleno sólido">
          <a:extLst>
            <a:ext uri="{FF2B5EF4-FFF2-40B4-BE49-F238E27FC236}">
              <a16:creationId xmlns:a16="http://schemas.microsoft.com/office/drawing/2014/main" id="{00000000-0008-0000-0000-000012000000}"/>
            </a:ext>
            <a:ext uri="{147F2762-F138-4A5C-976F-8EAC2B608ADB}">
              <a16:predDERef xmlns:a16="http://schemas.microsoft.com/office/drawing/2014/main" pred="{4A312D55-1F0D-43E4-92EA-53FBC4F2EE93}"/>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 uri="{96DAC541-7B7A-43D3-8B79-37D633B846F1}">
              <asvg:svgBlip xmlns:asvg="http://schemas.microsoft.com/office/drawing/2016/SVG/main" r:embed="rId13"/>
            </a:ext>
          </a:extLst>
        </a:blip>
        <a:stretch>
          <a:fillRect/>
        </a:stretch>
      </xdr:blipFill>
      <xdr:spPr>
        <a:xfrm>
          <a:off x="658747" y="12714515"/>
          <a:ext cx="540000" cy="540000"/>
        </a:xfrm>
        <a:prstGeom prst="rect">
          <a:avLst/>
        </a:prstGeom>
      </xdr:spPr>
    </xdr:pic>
    <xdr:clientData/>
  </xdr:twoCellAnchor>
  <xdr:twoCellAnchor editAs="oneCell">
    <xdr:from>
      <xdr:col>1</xdr:col>
      <xdr:colOff>223318</xdr:colOff>
      <xdr:row>25</xdr:row>
      <xdr:rowOff>179294</xdr:rowOff>
    </xdr:from>
    <xdr:to>
      <xdr:col>1</xdr:col>
      <xdr:colOff>763318</xdr:colOff>
      <xdr:row>25</xdr:row>
      <xdr:rowOff>719294</xdr:rowOff>
    </xdr:to>
    <xdr:pic>
      <xdr:nvPicPr>
        <xdr:cNvPr id="19" name="Gráfico 18" descr="Robot con relleno sólido">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 uri="{96DAC541-7B7A-43D3-8B79-37D633B846F1}">
              <asvg:svgBlip xmlns:asvg="http://schemas.microsoft.com/office/drawing/2016/SVG/main" r:embed="rId17"/>
            </a:ext>
          </a:extLst>
        </a:blip>
        <a:stretch>
          <a:fillRect/>
        </a:stretch>
      </xdr:blipFill>
      <xdr:spPr>
        <a:xfrm>
          <a:off x="658747" y="13718401"/>
          <a:ext cx="540000" cy="540000"/>
        </a:xfrm>
        <a:prstGeom prst="rect">
          <a:avLst/>
        </a:prstGeom>
      </xdr:spPr>
    </xdr:pic>
    <xdr:clientData/>
  </xdr:twoCellAnchor>
  <xdr:twoCellAnchor editAs="oneCell">
    <xdr:from>
      <xdr:col>1</xdr:col>
      <xdr:colOff>223318</xdr:colOff>
      <xdr:row>26</xdr:row>
      <xdr:rowOff>149679</xdr:rowOff>
    </xdr:from>
    <xdr:to>
      <xdr:col>1</xdr:col>
      <xdr:colOff>763318</xdr:colOff>
      <xdr:row>26</xdr:row>
      <xdr:rowOff>683329</xdr:rowOff>
    </xdr:to>
    <xdr:pic>
      <xdr:nvPicPr>
        <xdr:cNvPr id="20" name="Gráfico 19" descr="Identificación de empleado con relleno sólido">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658747" y="14573250"/>
          <a:ext cx="540000" cy="540000"/>
        </a:xfrm>
        <a:prstGeom prst="rect">
          <a:avLst/>
        </a:prstGeom>
      </xdr:spPr>
    </xdr:pic>
    <xdr:clientData/>
  </xdr:twoCellAnchor>
  <xdr:twoCellAnchor editAs="oneCell">
    <xdr:from>
      <xdr:col>1</xdr:col>
      <xdr:colOff>1411380</xdr:colOff>
      <xdr:row>47</xdr:row>
      <xdr:rowOff>319770</xdr:rowOff>
    </xdr:from>
    <xdr:to>
      <xdr:col>2</xdr:col>
      <xdr:colOff>3410126</xdr:colOff>
      <xdr:row>60</xdr:row>
      <xdr:rowOff>96294</xdr:rowOff>
    </xdr:to>
    <xdr:pic>
      <xdr:nvPicPr>
        <xdr:cNvPr id="21" name="Imagen 20" descr="Ilustración del concepto de persona oculta">
          <a:extLst>
            <a:ext uri="{FF2B5EF4-FFF2-40B4-BE49-F238E27FC236}">
              <a16:creationId xmlns:a16="http://schemas.microsoft.com/office/drawing/2014/main" id="{00000000-0008-0000-0000-000015000000}"/>
            </a:ext>
          </a:extLst>
        </xdr:cNvPr>
        <xdr:cNvPicPr>
          <a:picLocks noChangeAspect="1" noChangeArrowheads="1"/>
        </xdr:cNvPicPr>
      </xdr:nvPicPr>
      <xdr:blipFill rotWithShape="1">
        <a:blip xmlns:r="http://schemas.openxmlformats.org/officeDocument/2006/relationships" r:embed="rId20">
          <a:clrChange>
            <a:clrFrom>
              <a:srgbClr val="FFFFFF"/>
            </a:clrFrom>
            <a:clrTo>
              <a:srgbClr val="FFFFFF">
                <a:alpha val="0"/>
              </a:srgbClr>
            </a:clrTo>
          </a:clrChange>
          <a:extLst>
            <a:ext uri="{28A0092B-C50C-407E-A947-70E740481C1C}">
              <a14:useLocalDpi xmlns:a14="http://schemas.microsoft.com/office/drawing/2010/main" val="0"/>
            </a:ext>
          </a:extLst>
        </a:blip>
        <a:srcRect t="12963" b="4855"/>
        <a:stretch/>
      </xdr:blipFill>
      <xdr:spPr bwMode="auto">
        <a:xfrm>
          <a:off x="1846809" y="21723806"/>
          <a:ext cx="4556888" cy="39811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62166</xdr:rowOff>
    </xdr:from>
    <xdr:to>
      <xdr:col>1</xdr:col>
      <xdr:colOff>1172902</xdr:colOff>
      <xdr:row>42</xdr:row>
      <xdr:rowOff>0</xdr:rowOff>
    </xdr:to>
    <xdr:pic>
      <xdr:nvPicPr>
        <xdr:cNvPr id="23" name="Imagen 22" descr="3,083 vectores de stock y arte vectorial de Asomado | Shutterstock">
          <a:extLst>
            <a:ext uri="{FF2B5EF4-FFF2-40B4-BE49-F238E27FC236}">
              <a16:creationId xmlns:a16="http://schemas.microsoft.com/office/drawing/2014/main" id="{00000000-0008-0000-0000-000017000000}"/>
            </a:ext>
            <a:ext uri="{147F2762-F138-4A5C-976F-8EAC2B608ADB}">
              <a16:predDERef xmlns:a16="http://schemas.microsoft.com/office/drawing/2014/main" pred="{6C936A5B-D034-42FD-BD15-5C540DA2D30A}"/>
            </a:ext>
          </a:extLst>
        </xdr:cNvPr>
        <xdr:cNvPicPr>
          <a:picLocks noChangeAspect="1" noChangeArrowheads="1"/>
        </xdr:cNvPicPr>
      </xdr:nvPicPr>
      <xdr:blipFill rotWithShape="1">
        <a:blip xmlns:r="http://schemas.openxmlformats.org/officeDocument/2006/relationships" r:embed="rId21" cstate="print">
          <a:clrChange>
            <a:clrFrom>
              <a:srgbClr val="FFFFFF"/>
            </a:clrFrom>
            <a:clrTo>
              <a:srgbClr val="FFFFFF">
                <a:alpha val="0"/>
              </a:srgbClr>
            </a:clrTo>
          </a:clrChange>
          <a:extLst>
            <a:ext uri="{28A0092B-C50C-407E-A947-70E740481C1C}">
              <a14:useLocalDpi xmlns:a14="http://schemas.microsoft.com/office/drawing/2010/main" val="0"/>
            </a:ext>
          </a:extLst>
        </a:blip>
        <a:srcRect l="15056" t="4655" r="17582" b="4789"/>
        <a:stretch/>
      </xdr:blipFill>
      <xdr:spPr bwMode="auto">
        <a:xfrm flipH="1">
          <a:off x="0" y="15193309"/>
          <a:ext cx="1599259" cy="21149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2497231</xdr:colOff>
      <xdr:row>29</xdr:row>
      <xdr:rowOff>6723</xdr:rowOff>
    </xdr:from>
    <xdr:to>
      <xdr:col>3</xdr:col>
      <xdr:colOff>76760</xdr:colOff>
      <xdr:row>34</xdr:row>
      <xdr:rowOff>78844</xdr:rowOff>
    </xdr:to>
    <xdr:pic>
      <xdr:nvPicPr>
        <xdr:cNvPr id="25" name="Imagen 24" descr="Íconos de hoja de enredadera en SVG, PNG, AI para descargar">
          <a:extLst>
            <a:ext uri="{FF2B5EF4-FFF2-40B4-BE49-F238E27FC236}">
              <a16:creationId xmlns:a16="http://schemas.microsoft.com/office/drawing/2014/main" id="{00000000-0008-0000-0000-000019000000}"/>
            </a:ext>
          </a:extLst>
        </xdr:cNvPr>
        <xdr:cNvPicPr>
          <a:picLocks noChangeAspect="1" noChangeArrowheads="1"/>
        </xdr:cNvPicPr>
      </xdr:nvPicPr>
      <xdr:blipFill rotWithShape="1">
        <a:blip xmlns:r="http://schemas.openxmlformats.org/officeDocument/2006/relationships" r:embed="rId22">
          <a:clrChange>
            <a:clrFrom>
              <a:srgbClr val="FFFFFF"/>
            </a:clrFrom>
            <a:clrTo>
              <a:srgbClr val="FFFFFF">
                <a:alpha val="0"/>
              </a:srgbClr>
            </a:clrTo>
          </a:clrChange>
          <a:extLst>
            <a:ext uri="{28A0092B-C50C-407E-A947-70E740481C1C}">
              <a14:useLocalDpi xmlns:a14="http://schemas.microsoft.com/office/drawing/2010/main" val="0"/>
            </a:ext>
          </a:extLst>
        </a:blip>
        <a:srcRect l="10370" t="8394" r="10058" b="14796"/>
        <a:stretch/>
      </xdr:blipFill>
      <xdr:spPr bwMode="auto">
        <a:xfrm>
          <a:off x="2925856" y="14684748"/>
          <a:ext cx="4751854" cy="11674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638735</xdr:colOff>
      <xdr:row>23</xdr:row>
      <xdr:rowOff>304159</xdr:rowOff>
    </xdr:from>
    <xdr:to>
      <xdr:col>9</xdr:col>
      <xdr:colOff>1358735</xdr:colOff>
      <xdr:row>23</xdr:row>
      <xdr:rowOff>1023358</xdr:rowOff>
    </xdr:to>
    <xdr:pic>
      <xdr:nvPicPr>
        <xdr:cNvPr id="26" name="Tecnológico1" descr="Robot con relleno sólido">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 uri="{96DAC541-7B7A-43D3-8B79-37D633B846F1}">
              <asvg:svgBlip xmlns:asvg="http://schemas.microsoft.com/office/drawing/2016/SVG/main" r:embed="rId17"/>
            </a:ext>
          </a:extLst>
        </a:blip>
        <a:stretch>
          <a:fillRect/>
        </a:stretch>
      </xdr:blipFill>
      <xdr:spPr>
        <a:xfrm>
          <a:off x="18246378" y="10019659"/>
          <a:ext cx="720000" cy="719199"/>
        </a:xfrm>
        <a:prstGeom prst="rect">
          <a:avLst/>
        </a:prstGeom>
      </xdr:spPr>
    </xdr:pic>
    <xdr:clientData/>
  </xdr:twoCellAnchor>
  <xdr:twoCellAnchor editAs="oneCell">
    <xdr:from>
      <xdr:col>10</xdr:col>
      <xdr:colOff>593913</xdr:colOff>
      <xdr:row>23</xdr:row>
      <xdr:rowOff>292952</xdr:rowOff>
    </xdr:from>
    <xdr:to>
      <xdr:col>10</xdr:col>
      <xdr:colOff>1313913</xdr:colOff>
      <xdr:row>23</xdr:row>
      <xdr:rowOff>1012952</xdr:rowOff>
    </xdr:to>
    <xdr:pic>
      <xdr:nvPicPr>
        <xdr:cNvPr id="27" name="Cultural1" descr="Identificación de empleado con relleno sólido">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0160984" y="10008452"/>
          <a:ext cx="720000" cy="720000"/>
        </a:xfrm>
        <a:prstGeom prst="rect">
          <a:avLst/>
        </a:prstGeom>
      </xdr:spPr>
    </xdr:pic>
    <xdr:clientData/>
  </xdr:twoCellAnchor>
  <xdr:twoCellAnchor editAs="oneCell">
    <xdr:from>
      <xdr:col>1</xdr:col>
      <xdr:colOff>75744</xdr:colOff>
      <xdr:row>72</xdr:row>
      <xdr:rowOff>192313</xdr:rowOff>
    </xdr:from>
    <xdr:to>
      <xdr:col>1</xdr:col>
      <xdr:colOff>2484927</xdr:colOff>
      <xdr:row>77</xdr:row>
      <xdr:rowOff>623207</xdr:rowOff>
    </xdr:to>
    <xdr:pic>
      <xdr:nvPicPr>
        <xdr:cNvPr id="37" name="Imagen 10">
          <a:extLst>
            <a:ext uri="{FF2B5EF4-FFF2-40B4-BE49-F238E27FC236}">
              <a16:creationId xmlns:a16="http://schemas.microsoft.com/office/drawing/2014/main" id="{00000000-0008-0000-0000-000025000000}"/>
            </a:ext>
            <a:ext uri="{147F2762-F138-4A5C-976F-8EAC2B608ADB}">
              <a16:predDERef xmlns:a16="http://schemas.microsoft.com/office/drawing/2014/main" pred="{00000000-0008-0000-0000-00001B000000}"/>
            </a:ext>
          </a:extLst>
        </xdr:cNvPr>
        <xdr:cNvPicPr>
          <a:picLocks noChangeAspect="1"/>
        </xdr:cNvPicPr>
      </xdr:nvPicPr>
      <xdr:blipFill rotWithShape="1">
        <a:blip xmlns:r="http://schemas.openxmlformats.org/officeDocument/2006/relationships" r:embed="rId23"/>
        <a:srcRect t="4969" b="4548"/>
        <a:stretch/>
      </xdr:blipFill>
      <xdr:spPr>
        <a:xfrm>
          <a:off x="506637" y="32384545"/>
          <a:ext cx="2409183" cy="2149929"/>
        </a:xfrm>
        <a:prstGeom prst="rect">
          <a:avLst/>
        </a:prstGeom>
      </xdr:spPr>
    </xdr:pic>
    <xdr:clientData/>
  </xdr:twoCellAnchor>
  <xdr:twoCellAnchor editAs="oneCell">
    <xdr:from>
      <xdr:col>1</xdr:col>
      <xdr:colOff>486228</xdr:colOff>
      <xdr:row>82</xdr:row>
      <xdr:rowOff>51974</xdr:rowOff>
    </xdr:from>
    <xdr:to>
      <xdr:col>1</xdr:col>
      <xdr:colOff>2041072</xdr:colOff>
      <xdr:row>82</xdr:row>
      <xdr:rowOff>1210983</xdr:rowOff>
    </xdr:to>
    <xdr:pic>
      <xdr:nvPicPr>
        <xdr:cNvPr id="57" name="Imagen 29">
          <a:extLst>
            <a:ext uri="{FF2B5EF4-FFF2-40B4-BE49-F238E27FC236}">
              <a16:creationId xmlns:a16="http://schemas.microsoft.com/office/drawing/2014/main" id="{00000000-0008-0000-0000-000039000000}"/>
            </a:ext>
            <a:ext uri="{147F2762-F138-4A5C-976F-8EAC2B608ADB}">
              <a16:predDERef xmlns:a16="http://schemas.microsoft.com/office/drawing/2014/main" pred="{79C3831E-DE2A-7A72-761C-8B06F7E791E7}"/>
            </a:ext>
          </a:extLst>
        </xdr:cNvPr>
        <xdr:cNvPicPr>
          <a:picLocks noChangeAspect="1"/>
        </xdr:cNvPicPr>
      </xdr:nvPicPr>
      <xdr:blipFill rotWithShape="1">
        <a:blip xmlns:r="http://schemas.openxmlformats.org/officeDocument/2006/relationships" r:embed="rId24"/>
        <a:srcRect t="10353" b="15289"/>
        <a:stretch/>
      </xdr:blipFill>
      <xdr:spPr>
        <a:xfrm>
          <a:off x="921657" y="33076510"/>
          <a:ext cx="1554844" cy="1154526"/>
        </a:xfrm>
        <a:prstGeom prst="rect">
          <a:avLst/>
        </a:prstGeom>
      </xdr:spPr>
    </xdr:pic>
    <xdr:clientData/>
  </xdr:twoCellAnchor>
  <xdr:twoCellAnchor editAs="oneCell">
    <xdr:from>
      <xdr:col>1</xdr:col>
      <xdr:colOff>528864</xdr:colOff>
      <xdr:row>68</xdr:row>
      <xdr:rowOff>89807</xdr:rowOff>
    </xdr:from>
    <xdr:to>
      <xdr:col>1</xdr:col>
      <xdr:colOff>2043339</xdr:colOff>
      <xdr:row>70</xdr:row>
      <xdr:rowOff>262108</xdr:rowOff>
    </xdr:to>
    <xdr:pic>
      <xdr:nvPicPr>
        <xdr:cNvPr id="55" name="Imagen 30">
          <a:extLst>
            <a:ext uri="{FF2B5EF4-FFF2-40B4-BE49-F238E27FC236}">
              <a16:creationId xmlns:a16="http://schemas.microsoft.com/office/drawing/2014/main" id="{00000000-0008-0000-0000-000037000000}"/>
            </a:ext>
            <a:ext uri="{147F2762-F138-4A5C-976F-8EAC2B608ADB}">
              <a16:predDERef xmlns:a16="http://schemas.microsoft.com/office/drawing/2014/main" pred="{00000000-0008-0000-0000-000039000000}"/>
            </a:ext>
          </a:extLst>
        </xdr:cNvPr>
        <xdr:cNvPicPr>
          <a:picLocks noChangeAspect="1"/>
        </xdr:cNvPicPr>
      </xdr:nvPicPr>
      <xdr:blipFill rotWithShape="1">
        <a:blip xmlns:r="http://schemas.openxmlformats.org/officeDocument/2006/relationships" r:embed="rId25"/>
        <a:srcRect t="6082"/>
        <a:stretch/>
      </xdr:blipFill>
      <xdr:spPr>
        <a:xfrm>
          <a:off x="964293" y="28528736"/>
          <a:ext cx="1514475" cy="1573837"/>
        </a:xfrm>
        <a:prstGeom prst="rect">
          <a:avLst/>
        </a:prstGeom>
      </xdr:spPr>
    </xdr:pic>
    <xdr:clientData/>
  </xdr:twoCellAnchor>
  <xdr:twoCellAnchor editAs="oneCell">
    <xdr:from>
      <xdr:col>1</xdr:col>
      <xdr:colOff>1795238</xdr:colOff>
      <xdr:row>84</xdr:row>
      <xdr:rowOff>68033</xdr:rowOff>
    </xdr:from>
    <xdr:to>
      <xdr:col>2</xdr:col>
      <xdr:colOff>2598966</xdr:colOff>
      <xdr:row>86</xdr:row>
      <xdr:rowOff>11773</xdr:rowOff>
    </xdr:to>
    <xdr:pic>
      <xdr:nvPicPr>
        <xdr:cNvPr id="87" name="Imagen 31">
          <a:extLst>
            <a:ext uri="{FF2B5EF4-FFF2-40B4-BE49-F238E27FC236}">
              <a16:creationId xmlns:a16="http://schemas.microsoft.com/office/drawing/2014/main" id="{00000000-0008-0000-0000-000057000000}"/>
            </a:ext>
            <a:ext uri="{147F2762-F138-4A5C-976F-8EAC2B608ADB}">
              <a16:predDERef xmlns:a16="http://schemas.microsoft.com/office/drawing/2014/main" pred="{5CD3F0D6-658A-2A4D-EC15-DA9FAB50CFF4}"/>
            </a:ext>
          </a:extLst>
        </xdr:cNvPr>
        <xdr:cNvPicPr>
          <a:picLocks noChangeAspect="1"/>
        </xdr:cNvPicPr>
      </xdr:nvPicPr>
      <xdr:blipFill rotWithShape="1">
        <a:blip xmlns:r="http://schemas.openxmlformats.org/officeDocument/2006/relationships" r:embed="rId26">
          <a:clrChange>
            <a:clrFrom>
              <a:srgbClr val="F6F9FE"/>
            </a:clrFrom>
            <a:clrTo>
              <a:srgbClr val="F6F9FE">
                <a:alpha val="0"/>
              </a:srgbClr>
            </a:clrTo>
          </a:clrChange>
        </a:blip>
        <a:srcRect t="2928" b="5540"/>
        <a:stretch/>
      </xdr:blipFill>
      <xdr:spPr>
        <a:xfrm>
          <a:off x="2230667" y="35596283"/>
          <a:ext cx="3361870" cy="2243347"/>
        </a:xfrm>
        <a:prstGeom prst="rect">
          <a:avLst/>
        </a:prstGeom>
      </xdr:spPr>
    </xdr:pic>
    <xdr:clientData/>
  </xdr:twoCellAnchor>
  <xdr:twoCellAnchor editAs="oneCell">
    <xdr:from>
      <xdr:col>1</xdr:col>
      <xdr:colOff>367392</xdr:colOff>
      <xdr:row>118</xdr:row>
      <xdr:rowOff>27215</xdr:rowOff>
    </xdr:from>
    <xdr:to>
      <xdr:col>1</xdr:col>
      <xdr:colOff>2054677</xdr:colOff>
      <xdr:row>119</xdr:row>
      <xdr:rowOff>658989</xdr:rowOff>
    </xdr:to>
    <xdr:pic>
      <xdr:nvPicPr>
        <xdr:cNvPr id="51" name="Picture 2" descr="Pay attention concept illustration">
          <a:extLst>
            <a:ext uri="{FF2B5EF4-FFF2-40B4-BE49-F238E27FC236}">
              <a16:creationId xmlns:a16="http://schemas.microsoft.com/office/drawing/2014/main" id="{00000000-0008-0000-0000-000033000000}"/>
            </a:ext>
          </a:extLst>
        </xdr:cNvPr>
        <xdr:cNvPicPr>
          <a:picLocks noChangeAspect="1" noChangeArrowheads="1"/>
        </xdr:cNvPicPr>
      </xdr:nvPicPr>
      <xdr:blipFill rotWithShape="1">
        <a:blip xmlns:r="http://schemas.openxmlformats.org/officeDocument/2006/relationships" r:embed="rId27" cstate="print">
          <a:extLst>
            <a:ext uri="{BEBA8EAE-BF5A-486C-A8C5-ECC9F3942E4B}">
              <a14:imgProps xmlns:a14="http://schemas.microsoft.com/office/drawing/2010/main">
                <a14:imgLayer r:embed="rId28">
                  <a14:imgEffect>
                    <a14:backgroundRemoval t="0" b="98403" l="0" r="99042">
                      <a14:foregroundMark x1="31150" y1="88818" x2="63578" y2="35144"/>
                      <a14:foregroundMark x1="33706" y1="87859" x2="91853" y2="89457"/>
                      <a14:foregroundMark x1="91374" y1="86741" x2="74920" y2="57827"/>
                      <a14:foregroundMark x1="62780" y1="85783" x2="63259" y2="40735"/>
                      <a14:foregroundMark x1="85783" y1="86422" x2="68211" y2="53834"/>
                      <a14:foregroundMark x1="73323" y1="73003" x2="73323" y2="73003"/>
                      <a14:foregroundMark x1="57668" y1="19489" x2="57668" y2="19489"/>
                      <a14:foregroundMark x1="39936" y1="90575" x2="89936" y2="92173"/>
                      <a14:foregroundMark x1="48562" y1="90735" x2="39137" y2="90575"/>
                      <a14:backgroundMark x1="3834" y1="8946" x2="97444" y2="6550"/>
                      <a14:backgroundMark x1="94249" y1="78435" x2="98243" y2="57827"/>
                      <a14:backgroundMark x1="42013" y1="90895" x2="42013" y2="90895"/>
                      <a14:backgroundMark x1="42652" y1="90895" x2="42652" y2="90895"/>
                      <a14:backgroundMark x1="43131" y1="90895" x2="43131" y2="90895"/>
                      <a14:backgroundMark x1="43610" y1="91054" x2="43610" y2="91054"/>
                      <a14:backgroundMark x1="41693" y1="91054" x2="41693" y2="91054"/>
                      <a14:backgroundMark x1="46486" y1="91054" x2="46486" y2="91054"/>
                      <a14:backgroundMark x1="40096" y1="90735" x2="38978" y2="90735"/>
                      <a14:backgroundMark x1="47444" y1="91054" x2="47125" y2="91054"/>
                    </a14:backgroundRemoval>
                  </a14:imgEffect>
                </a14:imgLayer>
              </a14:imgProps>
            </a:ext>
            <a:ext uri="{28A0092B-C50C-407E-A947-70E740481C1C}">
              <a14:useLocalDpi xmlns:a14="http://schemas.microsoft.com/office/drawing/2010/main" val="0"/>
            </a:ext>
          </a:extLst>
        </a:blip>
        <a:srcRect t="8267" b="8001"/>
        <a:stretch/>
      </xdr:blipFill>
      <xdr:spPr bwMode="auto">
        <a:xfrm>
          <a:off x="802821" y="44876358"/>
          <a:ext cx="1687285" cy="1428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10</xdr:col>
      <xdr:colOff>1669143</xdr:colOff>
      <xdr:row>29</xdr:row>
      <xdr:rowOff>45357</xdr:rowOff>
    </xdr:from>
    <xdr:ext cx="184731" cy="264560"/>
    <xdr:sp macro="" textlink="">
      <xdr:nvSpPr>
        <xdr:cNvPr id="4" name="CuadroTexto 3">
          <a:extLst>
            <a:ext uri="{FF2B5EF4-FFF2-40B4-BE49-F238E27FC236}">
              <a16:creationId xmlns:a16="http://schemas.microsoft.com/office/drawing/2014/main" id="{00000000-0008-0000-0000-000004000000}"/>
            </a:ext>
          </a:extLst>
        </xdr:cNvPr>
        <xdr:cNvSpPr txBox="1"/>
      </xdr:nvSpPr>
      <xdr:spPr>
        <a:xfrm>
          <a:off x="20918714" y="142421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mc:AlternateContent xmlns:mc="http://schemas.openxmlformats.org/markup-compatibility/2006">
    <mc:Choice xmlns:a14="http://schemas.microsoft.com/office/drawing/2010/main" Requires="a14">
      <xdr:twoCellAnchor editAs="oneCell">
        <xdr:from>
          <xdr:col>10</xdr:col>
          <xdr:colOff>28575</xdr:colOff>
          <xdr:row>27</xdr:row>
          <xdr:rowOff>9525</xdr:rowOff>
        </xdr:from>
        <xdr:to>
          <xdr:col>11</xdr:col>
          <xdr:colOff>0</xdr:colOff>
          <xdr:row>27</xdr:row>
          <xdr:rowOff>228600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28</xdr:row>
          <xdr:rowOff>28575</xdr:rowOff>
        </xdr:from>
        <xdr:to>
          <xdr:col>11</xdr:col>
          <xdr:colOff>0</xdr:colOff>
          <xdr:row>29</xdr:row>
          <xdr:rowOff>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26</xdr:row>
          <xdr:rowOff>47625</xdr:rowOff>
        </xdr:from>
        <xdr:to>
          <xdr:col>10</xdr:col>
          <xdr:colOff>762000</xdr:colOff>
          <xdr:row>26</xdr:row>
          <xdr:rowOff>257175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29</xdr:row>
          <xdr:rowOff>9525</xdr:rowOff>
        </xdr:from>
        <xdr:to>
          <xdr:col>10</xdr:col>
          <xdr:colOff>1943100</xdr:colOff>
          <xdr:row>29</xdr:row>
          <xdr:rowOff>200025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30</xdr:row>
          <xdr:rowOff>9525</xdr:rowOff>
        </xdr:from>
        <xdr:to>
          <xdr:col>10</xdr:col>
          <xdr:colOff>1943100</xdr:colOff>
          <xdr:row>30</xdr:row>
          <xdr:rowOff>200025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33</xdr:row>
          <xdr:rowOff>9525</xdr:rowOff>
        </xdr:from>
        <xdr:to>
          <xdr:col>11</xdr:col>
          <xdr:colOff>0</xdr:colOff>
          <xdr:row>33</xdr:row>
          <xdr:rowOff>200025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34</xdr:row>
          <xdr:rowOff>9525</xdr:rowOff>
        </xdr:from>
        <xdr:to>
          <xdr:col>10</xdr:col>
          <xdr:colOff>1943100</xdr:colOff>
          <xdr:row>34</xdr:row>
          <xdr:rowOff>200025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35</xdr:row>
          <xdr:rowOff>9525</xdr:rowOff>
        </xdr:from>
        <xdr:to>
          <xdr:col>10</xdr:col>
          <xdr:colOff>1943100</xdr:colOff>
          <xdr:row>35</xdr:row>
          <xdr:rowOff>200025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37</xdr:row>
          <xdr:rowOff>9525</xdr:rowOff>
        </xdr:from>
        <xdr:to>
          <xdr:col>10</xdr:col>
          <xdr:colOff>1943100</xdr:colOff>
          <xdr:row>37</xdr:row>
          <xdr:rowOff>200025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38</xdr:row>
          <xdr:rowOff>9525</xdr:rowOff>
        </xdr:from>
        <xdr:to>
          <xdr:col>11</xdr:col>
          <xdr:colOff>0</xdr:colOff>
          <xdr:row>38</xdr:row>
          <xdr:rowOff>200025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39</xdr:row>
          <xdr:rowOff>9525</xdr:rowOff>
        </xdr:from>
        <xdr:to>
          <xdr:col>10</xdr:col>
          <xdr:colOff>1943100</xdr:colOff>
          <xdr:row>39</xdr:row>
          <xdr:rowOff>200025</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40</xdr:row>
          <xdr:rowOff>9525</xdr:rowOff>
        </xdr:from>
        <xdr:to>
          <xdr:col>11</xdr:col>
          <xdr:colOff>0</xdr:colOff>
          <xdr:row>40</xdr:row>
          <xdr:rowOff>200025</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41</xdr:row>
          <xdr:rowOff>9525</xdr:rowOff>
        </xdr:from>
        <xdr:to>
          <xdr:col>11</xdr:col>
          <xdr:colOff>9525</xdr:colOff>
          <xdr:row>41</xdr:row>
          <xdr:rowOff>200025</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42</xdr:row>
          <xdr:rowOff>9525</xdr:rowOff>
        </xdr:from>
        <xdr:to>
          <xdr:col>11</xdr:col>
          <xdr:colOff>0</xdr:colOff>
          <xdr:row>42</xdr:row>
          <xdr:rowOff>200025</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4610100</xdr:colOff>
      <xdr:row>22</xdr:row>
      <xdr:rowOff>0</xdr:rowOff>
    </xdr:from>
    <xdr:to>
      <xdr:col>3</xdr:col>
      <xdr:colOff>1104900</xdr:colOff>
      <xdr:row>28</xdr:row>
      <xdr:rowOff>0</xdr:rowOff>
    </xdr:to>
    <xdr:sp macro="" textlink="">
      <xdr:nvSpPr>
        <xdr:cNvPr id="7" name="Cerrar llave 6">
          <a:extLst>
            <a:ext uri="{FF2B5EF4-FFF2-40B4-BE49-F238E27FC236}">
              <a16:creationId xmlns:a16="http://schemas.microsoft.com/office/drawing/2014/main" id="{00000000-0008-0000-0000-000007000000}"/>
            </a:ext>
          </a:extLst>
        </xdr:cNvPr>
        <xdr:cNvSpPr/>
      </xdr:nvSpPr>
      <xdr:spPr>
        <a:xfrm>
          <a:off x="7591425" y="9763125"/>
          <a:ext cx="1114425" cy="4819650"/>
        </a:xfrm>
        <a:prstGeom prst="rightBrace">
          <a:avLst>
            <a:gd name="adj1" fmla="val 8333"/>
            <a:gd name="adj2" fmla="val 25951"/>
          </a:avLst>
        </a:prstGeom>
        <a:ln>
          <a:solidFill>
            <a:sysClr val="windowText" lastClr="000000"/>
          </a:solidFill>
          <a:prstDash val="lgDash"/>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CO" sz="1100"/>
        </a:p>
      </xdr:txBody>
    </xdr:sp>
    <xdr:clientData/>
  </xdr:twoCellAnchor>
  <mc:AlternateContent xmlns:mc="http://schemas.openxmlformats.org/markup-compatibility/2006">
    <mc:Choice xmlns:a14="http://schemas.microsoft.com/office/drawing/2010/main" Requires="a14">
      <xdr:twoCellAnchor editAs="oneCell">
        <xdr:from>
          <xdr:col>7</xdr:col>
          <xdr:colOff>28575</xdr:colOff>
          <xdr:row>23</xdr:row>
          <xdr:rowOff>47625</xdr:rowOff>
        </xdr:from>
        <xdr:to>
          <xdr:col>8</xdr:col>
          <xdr:colOff>0</xdr:colOff>
          <xdr:row>23</xdr:row>
          <xdr:rowOff>247650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0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1200" b="0" i="0" u="none" strike="noStrike" baseline="0">
                  <a:solidFill>
                    <a:srgbClr val="000000"/>
                  </a:solidFill>
                  <a:latin typeface="Calibri"/>
                  <a:cs typeface="Calibri"/>
                </a:rPr>
                <a:t>Estructural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23</xdr:row>
          <xdr:rowOff>47625</xdr:rowOff>
        </xdr:from>
        <xdr:to>
          <xdr:col>9</xdr:col>
          <xdr:colOff>0</xdr:colOff>
          <xdr:row>23</xdr:row>
          <xdr:rowOff>247650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0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1200" b="0" i="0" u="none" strike="noStrike" baseline="0">
                  <a:solidFill>
                    <a:srgbClr val="000000"/>
                  </a:solidFill>
                  <a:latin typeface="Calibri"/>
                  <a:cs typeface="Calibri"/>
                </a:rPr>
                <a:t> Procesos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23</xdr:row>
          <xdr:rowOff>47625</xdr:rowOff>
        </xdr:from>
        <xdr:to>
          <xdr:col>10</xdr:col>
          <xdr:colOff>0</xdr:colOff>
          <xdr:row>23</xdr:row>
          <xdr:rowOff>247650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0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1200" b="0" i="0" u="none" strike="noStrike" baseline="0">
                  <a:solidFill>
                    <a:srgbClr val="000000"/>
                  </a:solidFill>
                  <a:latin typeface="Calibri"/>
                  <a:cs typeface="Calibri"/>
                </a:rPr>
                <a:t> Tecnológico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23</xdr:row>
          <xdr:rowOff>47625</xdr:rowOff>
        </xdr:from>
        <xdr:to>
          <xdr:col>11</xdr:col>
          <xdr:colOff>0</xdr:colOff>
          <xdr:row>23</xdr:row>
          <xdr:rowOff>247650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0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1200" b="0" i="0" u="none" strike="noStrike" baseline="0">
                  <a:solidFill>
                    <a:srgbClr val="000000"/>
                  </a:solidFill>
                  <a:latin typeface="Calibri"/>
                  <a:cs typeface="Calibri"/>
                </a:rPr>
                <a:t> Cultural</a:t>
              </a:r>
            </a:p>
          </xdr:txBody>
        </xdr:sp>
        <xdr:clientData/>
      </xdr:twoCellAnchor>
    </mc:Choice>
    <mc:Fallback/>
  </mc:AlternateContent>
  <xdr:twoCellAnchor editAs="oneCell">
    <xdr:from>
      <xdr:col>1</xdr:col>
      <xdr:colOff>255193</xdr:colOff>
      <xdr:row>27</xdr:row>
      <xdr:rowOff>136071</xdr:rowOff>
    </xdr:from>
    <xdr:to>
      <xdr:col>1</xdr:col>
      <xdr:colOff>705193</xdr:colOff>
      <xdr:row>27</xdr:row>
      <xdr:rowOff>586071</xdr:rowOff>
    </xdr:to>
    <xdr:pic>
      <xdr:nvPicPr>
        <xdr:cNvPr id="11" name="Imagen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690622" y="15403285"/>
          <a:ext cx="450000" cy="450000"/>
        </a:xfrm>
        <a:prstGeom prst="rect">
          <a:avLst/>
        </a:prstGeom>
      </xdr:spPr>
    </xdr:pic>
    <xdr:clientData/>
  </xdr:twoCellAnchor>
  <xdr:twoCellAnchor editAs="oneCell">
    <xdr:from>
      <xdr:col>0</xdr:col>
      <xdr:colOff>303441</xdr:colOff>
      <xdr:row>152</xdr:row>
      <xdr:rowOff>508901</xdr:rowOff>
    </xdr:from>
    <xdr:to>
      <xdr:col>2</xdr:col>
      <xdr:colOff>1215124</xdr:colOff>
      <xdr:row>160</xdr:row>
      <xdr:rowOff>122464</xdr:rowOff>
    </xdr:to>
    <xdr:pic>
      <xdr:nvPicPr>
        <xdr:cNvPr id="15" name="Imagen 14">
          <a:extLst>
            <a:ext uri="{FF2B5EF4-FFF2-40B4-BE49-F238E27FC236}">
              <a16:creationId xmlns:a16="http://schemas.microsoft.com/office/drawing/2014/main" id="{00000000-0008-0000-0000-00000F000000}"/>
            </a:ext>
            <a:ext uri="{147F2762-F138-4A5C-976F-8EAC2B608ADB}">
              <a16:predDERef xmlns:a16="http://schemas.microsoft.com/office/drawing/2014/main" pred="{00000000-0008-0000-0000-00000B000000}"/>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303441" y="61164101"/>
          <a:ext cx="3893008" cy="3909338"/>
        </a:xfrm>
        <a:prstGeom prst="rect">
          <a:avLst/>
        </a:prstGeom>
      </xdr:spPr>
    </xdr:pic>
    <xdr:clientData/>
  </xdr:twoCellAnchor>
  <xdr:twoCellAnchor editAs="oneCell">
    <xdr:from>
      <xdr:col>1</xdr:col>
      <xdr:colOff>38100</xdr:colOff>
      <xdr:row>132</xdr:row>
      <xdr:rowOff>462642</xdr:rowOff>
    </xdr:from>
    <xdr:to>
      <xdr:col>2</xdr:col>
      <xdr:colOff>7484</xdr:colOff>
      <xdr:row>140</xdr:row>
      <xdr:rowOff>100213</xdr:rowOff>
    </xdr:to>
    <xdr:pic>
      <xdr:nvPicPr>
        <xdr:cNvPr id="31" name="Imagen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flipH="1">
          <a:off x="473529" y="50400856"/>
          <a:ext cx="2517322" cy="2517322"/>
        </a:xfrm>
        <a:prstGeom prst="rect">
          <a:avLst/>
        </a:prstGeom>
      </xdr:spPr>
    </xdr:pic>
    <xdr:clientData/>
  </xdr:twoCellAnchor>
  <xdr:twoCellAnchor editAs="oneCell">
    <xdr:from>
      <xdr:col>1</xdr:col>
      <xdr:colOff>925289</xdr:colOff>
      <xdr:row>123</xdr:row>
      <xdr:rowOff>68035</xdr:rowOff>
    </xdr:from>
    <xdr:to>
      <xdr:col>1</xdr:col>
      <xdr:colOff>1592036</xdr:colOff>
      <xdr:row>123</xdr:row>
      <xdr:rowOff>727017</xdr:rowOff>
    </xdr:to>
    <xdr:pic>
      <xdr:nvPicPr>
        <xdr:cNvPr id="32" name="Imagen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32"/>
        <a:stretch>
          <a:fillRect/>
        </a:stretch>
      </xdr:blipFill>
      <xdr:spPr>
        <a:xfrm>
          <a:off x="1360718" y="46604464"/>
          <a:ext cx="666747" cy="66674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10</xdr:col>
          <xdr:colOff>28575</xdr:colOff>
          <xdr:row>167</xdr:row>
          <xdr:rowOff>200025</xdr:rowOff>
        </xdr:from>
        <xdr:to>
          <xdr:col>10</xdr:col>
          <xdr:colOff>657225</xdr:colOff>
          <xdr:row>169</xdr:row>
          <xdr:rowOff>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169</xdr:row>
          <xdr:rowOff>9525</xdr:rowOff>
        </xdr:from>
        <xdr:to>
          <xdr:col>11</xdr:col>
          <xdr:colOff>0</xdr:colOff>
          <xdr:row>170</xdr:row>
          <xdr:rowOff>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0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170</xdr:row>
          <xdr:rowOff>9525</xdr:rowOff>
        </xdr:from>
        <xdr:to>
          <xdr:col>11</xdr:col>
          <xdr:colOff>0</xdr:colOff>
          <xdr:row>171</xdr:row>
          <xdr:rowOff>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0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171</xdr:row>
          <xdr:rowOff>9525</xdr:rowOff>
        </xdr:from>
        <xdr:to>
          <xdr:col>10</xdr:col>
          <xdr:colOff>581025</xdr:colOff>
          <xdr:row>172</xdr:row>
          <xdr:rowOff>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342900</xdr:colOff>
      <xdr:row>166</xdr:row>
      <xdr:rowOff>314325</xdr:rowOff>
    </xdr:from>
    <xdr:to>
      <xdr:col>2</xdr:col>
      <xdr:colOff>533400</xdr:colOff>
      <xdr:row>177</xdr:row>
      <xdr:rowOff>190500</xdr:rowOff>
    </xdr:to>
    <xdr:pic>
      <xdr:nvPicPr>
        <xdr:cNvPr id="59" name="Imagen 58" descr="Lluvia de ideas concepto de página de aterrizaje">
          <a:extLst>
            <a:ext uri="{FF2B5EF4-FFF2-40B4-BE49-F238E27FC236}">
              <a16:creationId xmlns:a16="http://schemas.microsoft.com/office/drawing/2014/main" id="{00000000-0008-0000-0000-00003B000000}"/>
            </a:ext>
            <a:ext uri="{147F2762-F138-4A5C-976F-8EAC2B608ADB}">
              <a16:predDERef xmlns:a16="http://schemas.microsoft.com/office/drawing/2014/main" pred="{00000000-0008-0000-0000-00002F100000}"/>
            </a:ext>
          </a:extLst>
        </xdr:cNvPr>
        <xdr:cNvPicPr>
          <a:picLocks noChangeAspect="1" noChangeArrowheads="1"/>
        </xdr:cNvPicPr>
      </xdr:nvPicPr>
      <xdr:blipFill rotWithShape="1">
        <a:blip xmlns:r="http://schemas.openxmlformats.org/officeDocument/2006/relationships" r:embed="rId33">
          <a:extLst>
            <a:ext uri="{BEBA8EAE-BF5A-486C-A8C5-ECC9F3942E4B}">
              <a14:imgProps xmlns:a14="http://schemas.microsoft.com/office/drawing/2010/main">
                <a14:imgLayer r:embed="rId34">
                  <a14:imgEffect>
                    <a14:backgroundRemoval t="1438" b="88019" l="4473" r="97764">
                      <a14:foregroundMark x1="48722" y1="15176" x2="48722" y2="15176"/>
                      <a14:foregroundMark x1="66773" y1="20927" x2="66773" y2="20927"/>
                      <a14:foregroundMark x1="66933" y1="18850" x2="66933" y2="18850"/>
                      <a14:foregroundMark x1="65815" y1="30032" x2="65815" y2="30032"/>
                      <a14:foregroundMark x1="84665" y1="46486" x2="84665" y2="46486"/>
                      <a14:foregroundMark x1="86422" y1="64217" x2="86422" y2="64217"/>
                      <a14:foregroundMark x1="84345" y1="61821" x2="84345" y2="61821"/>
                      <a14:foregroundMark x1="77796" y1="80351" x2="77796" y2="80351"/>
                      <a14:foregroundMark x1="75719" y1="81949" x2="75719" y2="81949"/>
                      <a14:foregroundMark x1="74281" y1="32588" x2="74281" y2="32588"/>
                      <a14:foregroundMark x1="20607" y1="80990" x2="20607" y2="80990"/>
                      <a14:foregroundMark x1="24281" y1="81470" x2="24281" y2="81470"/>
                      <a14:foregroundMark x1="15335" y1="80990" x2="15335" y2="80990"/>
                      <a14:foregroundMark x1="13419" y1="81310" x2="13419" y2="81310"/>
                      <a14:foregroundMark x1="28115" y1="81949" x2="28115" y2="81949"/>
                      <a14:foregroundMark x1="69010" y1="80351" x2="69010" y2="80351"/>
                      <a14:foregroundMark x1="66454" y1="77157" x2="66454" y2="77157"/>
                      <a14:foregroundMark x1="63738" y1="76518" x2="63738" y2="76518"/>
                      <a14:foregroundMark x1="65655" y1="76038" x2="65655" y2="76038"/>
                      <a14:foregroundMark x1="76038" y1="80351" x2="76038" y2="80351"/>
                      <a14:foregroundMark x1="73323" y1="81470" x2="73323" y2="81470"/>
                      <a14:foregroundMark x1="80990" y1="81310" x2="80990" y2="81310"/>
                      <a14:foregroundMark x1="83546" y1="80990" x2="83546" y2="80990"/>
                      <a14:foregroundMark x1="82109" y1="47284" x2="82109" y2="47284"/>
                      <a14:foregroundMark x1="73962" y1="37380" x2="73962" y2="37380"/>
                      <a14:foregroundMark x1="70128" y1="19329" x2="70128" y2="19329"/>
                      <a14:foregroundMark x1="52077" y1="12939" x2="52077" y2="12939"/>
                      <a14:foregroundMark x1="51597" y1="9585" x2="51597" y2="9585"/>
                      <a14:foregroundMark x1="50958" y1="22524" x2="50958" y2="22524"/>
                      <a14:foregroundMark x1="54473" y1="21086" x2="54473" y2="21086"/>
                      <a14:foregroundMark x1="65335" y1="36901" x2="65335" y2="36901"/>
                      <a14:foregroundMark x1="34185" y1="63259" x2="34185" y2="63259"/>
                      <a14:foregroundMark x1="18051" y1="61821" x2="18051" y2="61821"/>
                      <a14:foregroundMark x1="14537" y1="63419" x2="14537" y2="63419"/>
                      <a14:foregroundMark x1="18051" y1="36422" x2="18051" y2="36422"/>
                      <a14:foregroundMark x1="31470" y1="23163" x2="31470" y2="23163"/>
                      <a14:foregroundMark x1="37380" y1="34824" x2="37380" y2="34824"/>
                      <a14:foregroundMark x1="26518" y1="25559" x2="26518" y2="25559"/>
                      <a14:foregroundMark x1="36262" y1="26198" x2="36262" y2="26198"/>
                      <a14:foregroundMark x1="20288" y1="38658" x2="20288" y2="38658"/>
                      <a14:foregroundMark x1="34824" y1="37700" x2="34824" y2="37700"/>
                      <a14:foregroundMark x1="50639" y1="16134" x2="50639" y2="16134"/>
                      <a14:foregroundMark x1="41214" y1="36102" x2="41214" y2="36102"/>
                    </a14:backgroundRemoval>
                  </a14:imgEffect>
                </a14:imgLayer>
              </a14:imgProps>
            </a:ext>
            <a:ext uri="{28A0092B-C50C-407E-A947-70E740481C1C}">
              <a14:useLocalDpi xmlns:a14="http://schemas.microsoft.com/office/drawing/2010/main" val="0"/>
            </a:ext>
          </a:extLst>
        </a:blip>
        <a:srcRect b="11029"/>
        <a:stretch/>
      </xdr:blipFill>
      <xdr:spPr bwMode="auto">
        <a:xfrm>
          <a:off x="342900" y="67913250"/>
          <a:ext cx="3171825" cy="2828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272141</xdr:colOff>
      <xdr:row>186</xdr:row>
      <xdr:rowOff>17096</xdr:rowOff>
    </xdr:from>
    <xdr:to>
      <xdr:col>1</xdr:col>
      <xdr:colOff>2245177</xdr:colOff>
      <xdr:row>191</xdr:row>
      <xdr:rowOff>318273</xdr:rowOff>
    </xdr:to>
    <xdr:pic>
      <xdr:nvPicPr>
        <xdr:cNvPr id="65" name="Imagen 64" descr="Lista gigante">
          <a:extLst>
            <a:ext uri="{FF2B5EF4-FFF2-40B4-BE49-F238E27FC236}">
              <a16:creationId xmlns:a16="http://schemas.microsoft.com/office/drawing/2014/main" id="{00000000-0008-0000-0000-000041000000}"/>
            </a:ext>
          </a:extLst>
        </xdr:cNvPr>
        <xdr:cNvPicPr>
          <a:picLocks noChangeAspect="1" noChangeArrowheads="1"/>
        </xdr:cNvPicPr>
      </xdr:nvPicPr>
      <xdr:blipFill>
        <a:blip xmlns:r="http://schemas.openxmlformats.org/officeDocument/2006/relationships" r:embed="rId35" cstate="print">
          <a:extLst>
            <a:ext uri="{BEBA8EAE-BF5A-486C-A8C5-ECC9F3942E4B}">
              <a14:imgProps xmlns:a14="http://schemas.microsoft.com/office/drawing/2010/main">
                <a14:imgLayer r:embed="rId36">
                  <a14:imgEffect>
                    <a14:backgroundRemoval t="1216" b="93649" l="541" r="96216">
                      <a14:foregroundMark x1="8243" y1="44595" x2="8243" y2="44595"/>
                      <a14:foregroundMark x1="8514" y1="42027" x2="8514" y2="42027"/>
                      <a14:foregroundMark x1="12162" y1="66486" x2="12162" y2="66486"/>
                      <a14:foregroundMark x1="11216" y1="76216" x2="11216" y2="76216"/>
                      <a14:foregroundMark x1="10270" y1="69459" x2="10270" y2="69459"/>
                      <a14:foregroundMark x1="10811" y1="60270" x2="10811" y2="60270"/>
                      <a14:foregroundMark x1="13243" y1="60270" x2="13243" y2="60270"/>
                      <a14:foregroundMark x1="10541" y1="64189" x2="10541" y2="64189"/>
                      <a14:foregroundMark x1="6757" y1="61216" x2="6757" y2="61216"/>
                    </a14:backgroundRemoval>
                  </a14:imgEffect>
                </a14:imgLayer>
              </a14:imgProps>
            </a:ext>
            <a:ext uri="{28A0092B-C50C-407E-A947-70E740481C1C}">
              <a14:useLocalDpi xmlns:a14="http://schemas.microsoft.com/office/drawing/2010/main" val="0"/>
            </a:ext>
          </a:extLst>
        </a:blip>
        <a:srcRect/>
        <a:stretch>
          <a:fillRect/>
        </a:stretch>
      </xdr:blipFill>
      <xdr:spPr bwMode="auto">
        <a:xfrm>
          <a:off x="707570" y="74325703"/>
          <a:ext cx="1973036" cy="19612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10</xdr:col>
          <xdr:colOff>28575</xdr:colOff>
          <xdr:row>149</xdr:row>
          <xdr:rowOff>47625</xdr:rowOff>
        </xdr:from>
        <xdr:to>
          <xdr:col>10</xdr:col>
          <xdr:colOff>438150</xdr:colOff>
          <xdr:row>149</xdr:row>
          <xdr:rowOff>228600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0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150</xdr:row>
          <xdr:rowOff>47625</xdr:rowOff>
        </xdr:from>
        <xdr:to>
          <xdr:col>10</xdr:col>
          <xdr:colOff>390525</xdr:colOff>
          <xdr:row>150</xdr:row>
          <xdr:rowOff>285750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0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830035</xdr:colOff>
      <xdr:row>121</xdr:row>
      <xdr:rowOff>54430</xdr:rowOff>
    </xdr:from>
    <xdr:to>
      <xdr:col>1</xdr:col>
      <xdr:colOff>1592035</xdr:colOff>
      <xdr:row>121</xdr:row>
      <xdr:rowOff>812660</xdr:rowOff>
    </xdr:to>
    <xdr:pic>
      <xdr:nvPicPr>
        <xdr:cNvPr id="63" name="Imagen 62" descr="Test icon">
          <a:extLst>
            <a:ext uri="{FF2B5EF4-FFF2-40B4-BE49-F238E27FC236}">
              <a16:creationId xmlns:a16="http://schemas.microsoft.com/office/drawing/2014/main" id="{00000000-0008-0000-0000-00003F0000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1265464" y="46686109"/>
          <a:ext cx="762000" cy="7590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10</xdr:col>
          <xdr:colOff>28575</xdr:colOff>
          <xdr:row>31</xdr:row>
          <xdr:rowOff>9525</xdr:rowOff>
        </xdr:from>
        <xdr:to>
          <xdr:col>10</xdr:col>
          <xdr:colOff>1943100</xdr:colOff>
          <xdr:row>31</xdr:row>
          <xdr:rowOff>200025</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0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476251</xdr:colOff>
      <xdr:row>192</xdr:row>
      <xdr:rowOff>204106</xdr:rowOff>
    </xdr:from>
    <xdr:to>
      <xdr:col>1</xdr:col>
      <xdr:colOff>2282837</xdr:colOff>
      <xdr:row>193</xdr:row>
      <xdr:rowOff>1360715</xdr:rowOff>
    </xdr:to>
    <xdr:pic>
      <xdr:nvPicPr>
        <xdr:cNvPr id="74" name="Imagen 73" descr="Pro and cons concept illustration">
          <a:extLst>
            <a:ext uri="{FF2B5EF4-FFF2-40B4-BE49-F238E27FC236}">
              <a16:creationId xmlns:a16="http://schemas.microsoft.com/office/drawing/2014/main" id="{00000000-0008-0000-0000-00004A000000}"/>
            </a:ext>
            <a:ext uri="{147F2762-F138-4A5C-976F-8EAC2B608ADB}">
              <a16:predDERef xmlns:a16="http://schemas.microsoft.com/office/drawing/2014/main" pred="{00000000-0008-0000-0000-000043100000}"/>
            </a:ext>
          </a:extLst>
        </xdr:cNvPr>
        <xdr:cNvPicPr>
          <a:picLocks noChangeAspect="1" noChangeArrowheads="1"/>
        </xdr:cNvPicPr>
      </xdr:nvPicPr>
      <xdr:blipFill rotWithShape="1">
        <a:blip xmlns:r="http://schemas.openxmlformats.org/officeDocument/2006/relationships" r:embed="rId38" cstate="print">
          <a:extLst>
            <a:ext uri="{BEBA8EAE-BF5A-486C-A8C5-ECC9F3942E4B}">
              <a14:imgProps xmlns:a14="http://schemas.microsoft.com/office/drawing/2010/main">
                <a14:imgLayer r:embed="rId39">
                  <a14:imgEffect>
                    <a14:backgroundRemoval t="0" b="99595" l="946" r="99459"/>
                  </a14:imgEffect>
                </a14:imgLayer>
              </a14:imgProps>
            </a:ext>
            <a:ext uri="{28A0092B-C50C-407E-A947-70E740481C1C}">
              <a14:useLocalDpi xmlns:a14="http://schemas.microsoft.com/office/drawing/2010/main" val="0"/>
            </a:ext>
          </a:extLst>
        </a:blip>
        <a:srcRect t="10867" b="12906"/>
        <a:stretch/>
      </xdr:blipFill>
      <xdr:spPr bwMode="auto">
        <a:xfrm>
          <a:off x="911680" y="74771249"/>
          <a:ext cx="1806586" cy="13743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122464</xdr:colOff>
      <xdr:row>148</xdr:row>
      <xdr:rowOff>108858</xdr:rowOff>
    </xdr:from>
    <xdr:to>
      <xdr:col>1</xdr:col>
      <xdr:colOff>2322739</xdr:colOff>
      <xdr:row>152</xdr:row>
      <xdr:rowOff>13608</xdr:rowOff>
    </xdr:to>
    <xdr:pic>
      <xdr:nvPicPr>
        <xdr:cNvPr id="8" name="Gráfico 7">
          <a:extLst>
            <a:ext uri="{FF2B5EF4-FFF2-40B4-BE49-F238E27FC236}">
              <a16:creationId xmlns:a16="http://schemas.microsoft.com/office/drawing/2014/main" id="{00000000-0008-0000-0000-000008000000}"/>
            </a:ext>
          </a:extLst>
        </xdr:cNvPr>
        <xdr:cNvPicPr>
          <a:picLocks noChangeAspect="1"/>
        </xdr:cNvPicPr>
      </xdr:nvPicPr>
      <xdr:blipFill rotWithShape="1">
        <a:blip xmlns:r="http://schemas.openxmlformats.org/officeDocument/2006/relationships" r:embed="rId40">
          <a:extLst>
            <a:ext uri="{96DAC541-7B7A-43D3-8B79-37D633B846F1}">
              <asvg:svgBlip xmlns:asvg="http://schemas.microsoft.com/office/drawing/2016/SVG/main" r:embed="rId41"/>
            </a:ext>
          </a:extLst>
        </a:blip>
        <a:srcRect b="4082"/>
        <a:stretch/>
      </xdr:blipFill>
      <xdr:spPr>
        <a:xfrm>
          <a:off x="557893" y="58306608"/>
          <a:ext cx="2200275" cy="19186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638735</xdr:colOff>
      <xdr:row>7</xdr:row>
      <xdr:rowOff>0</xdr:rowOff>
    </xdr:from>
    <xdr:to>
      <xdr:col>16384</xdr:col>
      <xdr:colOff>713198</xdr:colOff>
      <xdr:row>8</xdr:row>
      <xdr:rowOff>519627</xdr:rowOff>
    </xdr:to>
    <xdr:pic macro="[0]!Hoja2.CambiarIconoColorTecnológico2">
      <xdr:nvPicPr>
        <xdr:cNvPr id="3" name="Tecnológico2" descr="Robot con relleno sólido" hidden="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7936135" y="10781659"/>
          <a:ext cx="720000" cy="719199"/>
        </a:xfrm>
        <a:prstGeom prst="rect">
          <a:avLst/>
        </a:prstGeom>
      </xdr:spPr>
    </xdr:pic>
    <xdr:clientData/>
  </xdr:twoCellAnchor>
  <xdr:twoCellAnchor editAs="oneCell">
    <xdr:from>
      <xdr:col>6</xdr:col>
      <xdr:colOff>638736</xdr:colOff>
      <xdr:row>7</xdr:row>
      <xdr:rowOff>0</xdr:rowOff>
    </xdr:from>
    <xdr:to>
      <xdr:col>16384</xdr:col>
      <xdr:colOff>720000</xdr:colOff>
      <xdr:row>8</xdr:row>
      <xdr:rowOff>520428</xdr:rowOff>
    </xdr:to>
    <xdr:pic macro="[0]!Hoja2.CambiarIconoprocesos2">
      <xdr:nvPicPr>
        <xdr:cNvPr id="4" name="Procesos2" descr="Bombilla y equipo con relleno sólido" hidden="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5986686" y="10784060"/>
          <a:ext cx="720000" cy="720000"/>
        </a:xfrm>
        <a:prstGeom prst="rect">
          <a:avLst/>
        </a:prstGeom>
      </xdr:spPr>
    </xdr:pic>
    <xdr:clientData/>
  </xdr:twoCellAnchor>
  <xdr:twoCellAnchor editAs="oneCell">
    <xdr:from>
      <xdr:col>5</xdr:col>
      <xdr:colOff>656663</xdr:colOff>
      <xdr:row>7</xdr:row>
      <xdr:rowOff>0</xdr:rowOff>
    </xdr:from>
    <xdr:to>
      <xdr:col>16384</xdr:col>
      <xdr:colOff>720000</xdr:colOff>
      <xdr:row>8</xdr:row>
      <xdr:rowOff>520428</xdr:rowOff>
    </xdr:to>
    <xdr:pic macro="[0]!Hoja2.CambiarIconoColorestructural2">
      <xdr:nvPicPr>
        <xdr:cNvPr id="5" name="Estructural2" descr="Casa con relleno sólido" hidden="1">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4055163" y="10790783"/>
          <a:ext cx="720000" cy="720000"/>
        </a:xfrm>
        <a:prstGeom prst="rect">
          <a:avLst/>
        </a:prstGeom>
      </xdr:spPr>
    </xdr:pic>
    <xdr:clientData/>
  </xdr:twoCellAnchor>
  <xdr:twoCellAnchor editAs="oneCell">
    <xdr:from>
      <xdr:col>1</xdr:col>
      <xdr:colOff>154215</xdr:colOff>
      <xdr:row>0</xdr:row>
      <xdr:rowOff>0</xdr:rowOff>
    </xdr:from>
    <xdr:to>
      <xdr:col>16384</xdr:col>
      <xdr:colOff>1995714</xdr:colOff>
      <xdr:row>5</xdr:row>
      <xdr:rowOff>189732</xdr:rowOff>
    </xdr:to>
    <xdr:pic>
      <xdr:nvPicPr>
        <xdr:cNvPr id="6" name="Imagen 2">
          <a:extLst>
            <a:ext uri="{FF2B5EF4-FFF2-40B4-BE49-F238E27FC236}">
              <a16:creationId xmlns:a16="http://schemas.microsoft.com/office/drawing/2014/main" id="{00000000-0008-0000-0100-000006000000}"/>
            </a:ext>
            <a:ext uri="{147F2762-F138-4A5C-976F-8EAC2B608ADB}">
              <a16:predDERef xmlns:a16="http://schemas.microsoft.com/office/drawing/2014/main" pred="{B2F91307-410E-4ABD-9D0D-E8CAACAC01B4}"/>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11368" r="9849"/>
        <a:stretch/>
      </xdr:blipFill>
      <xdr:spPr>
        <a:xfrm>
          <a:off x="580572" y="0"/>
          <a:ext cx="1995714" cy="1214803"/>
        </a:xfrm>
        <a:prstGeom prst="rect">
          <a:avLst/>
        </a:prstGeom>
      </xdr:spPr>
    </xdr:pic>
    <xdr:clientData/>
  </xdr:twoCellAnchor>
  <xdr:twoCellAnchor editAs="oneCell">
    <xdr:from>
      <xdr:col>8</xdr:col>
      <xdr:colOff>593913</xdr:colOff>
      <xdr:row>7</xdr:row>
      <xdr:rowOff>0</xdr:rowOff>
    </xdr:from>
    <xdr:to>
      <xdr:col>16384</xdr:col>
      <xdr:colOff>720000</xdr:colOff>
      <xdr:row>8</xdr:row>
      <xdr:rowOff>520428</xdr:rowOff>
    </xdr:to>
    <xdr:pic macro="[0]!Hoja2.CambiarIconoColorCultural2">
      <xdr:nvPicPr>
        <xdr:cNvPr id="11" name="Cultural2" descr="Identificación de empleado con relleno sólido" hidden="1">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19840763" y="10770452"/>
          <a:ext cx="720000" cy="720000"/>
        </a:xfrm>
        <a:prstGeom prst="rect">
          <a:avLst/>
        </a:prstGeom>
      </xdr:spPr>
    </xdr:pic>
    <xdr:clientData/>
  </xdr:twoCellAnchor>
  <xdr:oneCellAnchor>
    <xdr:from>
      <xdr:col>6</xdr:col>
      <xdr:colOff>638735</xdr:colOff>
      <xdr:row>20</xdr:row>
      <xdr:rowOff>304159</xdr:rowOff>
    </xdr:from>
    <xdr:ext cx="720000" cy="719199"/>
    <xdr:pic macro="[0]!Hoja2.CambiarIconoColorTecnológico2">
      <xdr:nvPicPr>
        <xdr:cNvPr id="20" name="Tecnológico2" descr="Robot con relleno sólido" hidden="1">
          <a:extLst>
            <a:ext uri="{FF2B5EF4-FFF2-40B4-BE49-F238E27FC236}">
              <a16:creationId xmlns:a16="http://schemas.microsoft.com/office/drawing/2014/main" id="{00000000-0008-0000-0100-00001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7936135" y="29374459"/>
          <a:ext cx="720000" cy="719199"/>
        </a:xfrm>
        <a:prstGeom prst="rect">
          <a:avLst/>
        </a:prstGeom>
      </xdr:spPr>
    </xdr:pic>
    <xdr:clientData/>
  </xdr:oneCellAnchor>
  <xdr:oneCellAnchor>
    <xdr:from>
      <xdr:col>5</xdr:col>
      <xdr:colOff>638736</xdr:colOff>
      <xdr:row>20</xdr:row>
      <xdr:rowOff>306560</xdr:rowOff>
    </xdr:from>
    <xdr:ext cx="720000" cy="720000"/>
    <xdr:pic macro="[0]!Hoja2.CambiarIconoprocesos2">
      <xdr:nvPicPr>
        <xdr:cNvPr id="21" name="Procesos2" descr="Bombilla y equipo con relleno sólido" hidden="1">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5986686" y="29376860"/>
          <a:ext cx="720000" cy="720000"/>
        </a:xfrm>
        <a:prstGeom prst="rect">
          <a:avLst/>
        </a:prstGeom>
      </xdr:spPr>
    </xdr:pic>
    <xdr:clientData/>
  </xdr:oneCellAnchor>
  <xdr:oneCellAnchor>
    <xdr:from>
      <xdr:col>4</xdr:col>
      <xdr:colOff>656663</xdr:colOff>
      <xdr:row>20</xdr:row>
      <xdr:rowOff>313283</xdr:rowOff>
    </xdr:from>
    <xdr:ext cx="720000" cy="720000"/>
    <xdr:pic macro="[0]!Hoja2.CambiarIconoColorestructural2">
      <xdr:nvPicPr>
        <xdr:cNvPr id="22" name="Estructural2" descr="Casa con relleno sólido" hidden="1">
          <a:extLst>
            <a:ext uri="{FF2B5EF4-FFF2-40B4-BE49-F238E27FC236}">
              <a16:creationId xmlns:a16="http://schemas.microsoft.com/office/drawing/2014/main" id="{00000000-0008-0000-0100-00001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4055163" y="29377233"/>
          <a:ext cx="720000" cy="720000"/>
        </a:xfrm>
        <a:prstGeom prst="rect">
          <a:avLst/>
        </a:prstGeom>
      </xdr:spPr>
    </xdr:pic>
    <xdr:clientData/>
  </xdr:oneCellAnchor>
  <xdr:oneCellAnchor>
    <xdr:from>
      <xdr:col>8</xdr:col>
      <xdr:colOff>593913</xdr:colOff>
      <xdr:row>20</xdr:row>
      <xdr:rowOff>292952</xdr:rowOff>
    </xdr:from>
    <xdr:ext cx="720000" cy="720000"/>
    <xdr:pic macro="[0]!Hoja2.CambiarIconoColorCultural2">
      <xdr:nvPicPr>
        <xdr:cNvPr id="23" name="Cultural2" descr="Identificación de empleado con relleno sólido" hidden="1">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19840763" y="29375952"/>
          <a:ext cx="720000" cy="720000"/>
        </a:xfrm>
        <a:prstGeom prst="rect">
          <a:avLst/>
        </a:prstGeom>
      </xdr:spPr>
    </xdr:pic>
    <xdr:clientData/>
  </xdr:oneCellAnchor>
  <xdr:oneCellAnchor>
    <xdr:from>
      <xdr:col>7</xdr:col>
      <xdr:colOff>638735</xdr:colOff>
      <xdr:row>82</xdr:row>
      <xdr:rowOff>0</xdr:rowOff>
    </xdr:from>
    <xdr:ext cx="720000" cy="719199"/>
    <xdr:pic macro="[0]!Hoja2.CambiarIconoColorTecnológico2">
      <xdr:nvPicPr>
        <xdr:cNvPr id="24" name="Tecnológico2" descr="Robot con relleno sólido" hidden="1">
          <a:extLst>
            <a:ext uri="{FF2B5EF4-FFF2-40B4-BE49-F238E27FC236}">
              <a16:creationId xmlns:a16="http://schemas.microsoft.com/office/drawing/2014/main" id="{00000000-0008-0000-0100-00001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7936135" y="52501159"/>
          <a:ext cx="720000" cy="719199"/>
        </a:xfrm>
        <a:prstGeom prst="rect">
          <a:avLst/>
        </a:prstGeom>
      </xdr:spPr>
    </xdr:pic>
    <xdr:clientData/>
  </xdr:oneCellAnchor>
  <xdr:oneCellAnchor>
    <xdr:from>
      <xdr:col>6</xdr:col>
      <xdr:colOff>638736</xdr:colOff>
      <xdr:row>82</xdr:row>
      <xdr:rowOff>0</xdr:rowOff>
    </xdr:from>
    <xdr:ext cx="720000" cy="720000"/>
    <xdr:pic macro="[0]!Hoja2.CambiarIconoprocesos2">
      <xdr:nvPicPr>
        <xdr:cNvPr id="25" name="Procesos2" descr="Bombilla y equipo con relleno sólido" hidden="1">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5986686" y="52503560"/>
          <a:ext cx="720000" cy="720000"/>
        </a:xfrm>
        <a:prstGeom prst="rect">
          <a:avLst/>
        </a:prstGeom>
      </xdr:spPr>
    </xdr:pic>
    <xdr:clientData/>
  </xdr:oneCellAnchor>
  <xdr:oneCellAnchor>
    <xdr:from>
      <xdr:col>5</xdr:col>
      <xdr:colOff>656663</xdr:colOff>
      <xdr:row>82</xdr:row>
      <xdr:rowOff>0</xdr:rowOff>
    </xdr:from>
    <xdr:ext cx="720000" cy="720000"/>
    <xdr:pic macro="[0]!Hoja2.CambiarIconoColorestructural2">
      <xdr:nvPicPr>
        <xdr:cNvPr id="26" name="Estructural2" descr="Casa con relleno sólido" hidden="1">
          <a:extLst>
            <a:ext uri="{FF2B5EF4-FFF2-40B4-BE49-F238E27FC236}">
              <a16:creationId xmlns:a16="http://schemas.microsoft.com/office/drawing/2014/main" id="{00000000-0008-0000-0100-00001A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4055163" y="52503933"/>
          <a:ext cx="720000" cy="720000"/>
        </a:xfrm>
        <a:prstGeom prst="rect">
          <a:avLst/>
        </a:prstGeom>
      </xdr:spPr>
    </xdr:pic>
    <xdr:clientData/>
  </xdr:oneCellAnchor>
  <xdr:oneCellAnchor>
    <xdr:from>
      <xdr:col>8</xdr:col>
      <xdr:colOff>593913</xdr:colOff>
      <xdr:row>82</xdr:row>
      <xdr:rowOff>0</xdr:rowOff>
    </xdr:from>
    <xdr:ext cx="720000" cy="720000"/>
    <xdr:pic macro="[0]!Hoja2.CambiarIconoColorCultural2">
      <xdr:nvPicPr>
        <xdr:cNvPr id="27" name="Cultural2" descr="Identificación de empleado con relleno sólido" hidden="1">
          <a:extLst>
            <a:ext uri="{FF2B5EF4-FFF2-40B4-BE49-F238E27FC236}">
              <a16:creationId xmlns:a16="http://schemas.microsoft.com/office/drawing/2014/main" id="{00000000-0008-0000-0100-00001B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19840763" y="52502652"/>
          <a:ext cx="720000" cy="720000"/>
        </a:xfrm>
        <a:prstGeom prst="rect">
          <a:avLst/>
        </a:prstGeom>
      </xdr:spPr>
    </xdr:pic>
    <xdr:clientData/>
  </xdr:oneCellAnchor>
  <xdr:oneCellAnchor>
    <xdr:from>
      <xdr:col>6</xdr:col>
      <xdr:colOff>638735</xdr:colOff>
      <xdr:row>84</xdr:row>
      <xdr:rowOff>0</xdr:rowOff>
    </xdr:from>
    <xdr:ext cx="720000" cy="719199"/>
    <xdr:pic macro="[0]!Hoja2.CambiarIconoColorTecnológico2">
      <xdr:nvPicPr>
        <xdr:cNvPr id="28" name="Tecnológico2" descr="Robot con relleno sólido" hidden="1">
          <a:extLst>
            <a:ext uri="{FF2B5EF4-FFF2-40B4-BE49-F238E27FC236}">
              <a16:creationId xmlns:a16="http://schemas.microsoft.com/office/drawing/2014/main" id="{00000000-0008-0000-0100-00001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7936135" y="56590559"/>
          <a:ext cx="720000" cy="719199"/>
        </a:xfrm>
        <a:prstGeom prst="rect">
          <a:avLst/>
        </a:prstGeom>
      </xdr:spPr>
    </xdr:pic>
    <xdr:clientData/>
  </xdr:oneCellAnchor>
  <xdr:oneCellAnchor>
    <xdr:from>
      <xdr:col>5</xdr:col>
      <xdr:colOff>638736</xdr:colOff>
      <xdr:row>84</xdr:row>
      <xdr:rowOff>0</xdr:rowOff>
    </xdr:from>
    <xdr:ext cx="720000" cy="720000"/>
    <xdr:pic macro="[0]!Hoja2.CambiarIconoprocesos2">
      <xdr:nvPicPr>
        <xdr:cNvPr id="29" name="Procesos2" descr="Bombilla y equipo con relleno sólido" hidden="1">
          <a:extLst>
            <a:ext uri="{FF2B5EF4-FFF2-40B4-BE49-F238E27FC236}">
              <a16:creationId xmlns:a16="http://schemas.microsoft.com/office/drawing/2014/main" id="{00000000-0008-0000-0100-00001D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5986686" y="56592960"/>
          <a:ext cx="720000" cy="720000"/>
        </a:xfrm>
        <a:prstGeom prst="rect">
          <a:avLst/>
        </a:prstGeom>
      </xdr:spPr>
    </xdr:pic>
    <xdr:clientData/>
  </xdr:oneCellAnchor>
  <xdr:oneCellAnchor>
    <xdr:from>
      <xdr:col>4</xdr:col>
      <xdr:colOff>656663</xdr:colOff>
      <xdr:row>84</xdr:row>
      <xdr:rowOff>0</xdr:rowOff>
    </xdr:from>
    <xdr:ext cx="720000" cy="720000"/>
    <xdr:pic macro="[0]!Hoja2.CambiarIconoColorestructural2">
      <xdr:nvPicPr>
        <xdr:cNvPr id="30" name="Estructural2" descr="Casa con relleno sólido" hidden="1">
          <a:extLst>
            <a:ext uri="{FF2B5EF4-FFF2-40B4-BE49-F238E27FC236}">
              <a16:creationId xmlns:a16="http://schemas.microsoft.com/office/drawing/2014/main" id="{00000000-0008-0000-0100-00001E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4055163" y="56599683"/>
          <a:ext cx="720000" cy="720000"/>
        </a:xfrm>
        <a:prstGeom prst="rect">
          <a:avLst/>
        </a:prstGeom>
      </xdr:spPr>
    </xdr:pic>
    <xdr:clientData/>
  </xdr:oneCellAnchor>
  <xdr:oneCellAnchor>
    <xdr:from>
      <xdr:col>7</xdr:col>
      <xdr:colOff>593913</xdr:colOff>
      <xdr:row>84</xdr:row>
      <xdr:rowOff>0</xdr:rowOff>
    </xdr:from>
    <xdr:ext cx="720000" cy="720000"/>
    <xdr:pic macro="[0]!Hoja2.CambiarIconoColorCultural2">
      <xdr:nvPicPr>
        <xdr:cNvPr id="31" name="Cultural2" descr="Identificación de empleado con relleno sólido" hidden="1">
          <a:extLst>
            <a:ext uri="{FF2B5EF4-FFF2-40B4-BE49-F238E27FC236}">
              <a16:creationId xmlns:a16="http://schemas.microsoft.com/office/drawing/2014/main" id="{00000000-0008-0000-0100-00001F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19840763" y="56579352"/>
          <a:ext cx="720000" cy="720000"/>
        </a:xfrm>
        <a:prstGeom prst="rect">
          <a:avLst/>
        </a:prstGeom>
      </xdr:spPr>
    </xdr:pic>
    <xdr:clientData/>
  </xdr:oneCellAnchor>
  <xdr:oneCellAnchor>
    <xdr:from>
      <xdr:col>7</xdr:col>
      <xdr:colOff>638735</xdr:colOff>
      <xdr:row>84</xdr:row>
      <xdr:rowOff>0</xdr:rowOff>
    </xdr:from>
    <xdr:ext cx="720000" cy="719199"/>
    <xdr:pic macro="[0]!Hoja2.CambiarIconoColorTecnológico2">
      <xdr:nvPicPr>
        <xdr:cNvPr id="32" name="Tecnológico2" descr="Robot con relleno sólido" hidden="1">
          <a:extLst>
            <a:ext uri="{FF2B5EF4-FFF2-40B4-BE49-F238E27FC236}">
              <a16:creationId xmlns:a16="http://schemas.microsoft.com/office/drawing/2014/main" id="{00000000-0008-0000-0100-000020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7936135" y="68966709"/>
          <a:ext cx="720000" cy="719199"/>
        </a:xfrm>
        <a:prstGeom prst="rect">
          <a:avLst/>
        </a:prstGeom>
      </xdr:spPr>
    </xdr:pic>
    <xdr:clientData/>
  </xdr:oneCellAnchor>
  <xdr:oneCellAnchor>
    <xdr:from>
      <xdr:col>6</xdr:col>
      <xdr:colOff>638736</xdr:colOff>
      <xdr:row>84</xdr:row>
      <xdr:rowOff>0</xdr:rowOff>
    </xdr:from>
    <xdr:ext cx="720000" cy="720000"/>
    <xdr:pic macro="[0]!Hoja2.CambiarIconoprocesos2">
      <xdr:nvPicPr>
        <xdr:cNvPr id="33" name="Procesos2" descr="Bombilla y equipo con relleno sólido" hidden="1">
          <a:extLst>
            <a:ext uri="{FF2B5EF4-FFF2-40B4-BE49-F238E27FC236}">
              <a16:creationId xmlns:a16="http://schemas.microsoft.com/office/drawing/2014/main" id="{00000000-0008-0000-0100-000021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5986686" y="68969110"/>
          <a:ext cx="720000" cy="720000"/>
        </a:xfrm>
        <a:prstGeom prst="rect">
          <a:avLst/>
        </a:prstGeom>
      </xdr:spPr>
    </xdr:pic>
    <xdr:clientData/>
  </xdr:oneCellAnchor>
  <xdr:oneCellAnchor>
    <xdr:from>
      <xdr:col>5</xdr:col>
      <xdr:colOff>656663</xdr:colOff>
      <xdr:row>84</xdr:row>
      <xdr:rowOff>0</xdr:rowOff>
    </xdr:from>
    <xdr:ext cx="720000" cy="720000"/>
    <xdr:pic macro="[0]!Hoja2.CambiarIconoColorestructural2">
      <xdr:nvPicPr>
        <xdr:cNvPr id="34" name="Estructural2" descr="Casa con relleno sólido" hidden="1">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4055163" y="68975833"/>
          <a:ext cx="720000" cy="720000"/>
        </a:xfrm>
        <a:prstGeom prst="rect">
          <a:avLst/>
        </a:prstGeom>
      </xdr:spPr>
    </xdr:pic>
    <xdr:clientData/>
  </xdr:oneCellAnchor>
  <xdr:oneCellAnchor>
    <xdr:from>
      <xdr:col>8</xdr:col>
      <xdr:colOff>593913</xdr:colOff>
      <xdr:row>84</xdr:row>
      <xdr:rowOff>0</xdr:rowOff>
    </xdr:from>
    <xdr:ext cx="720000" cy="720000"/>
    <xdr:pic macro="[0]!Hoja2.CambiarIconoColorCultural2">
      <xdr:nvPicPr>
        <xdr:cNvPr id="35" name="Cultural2" descr="Identificación de empleado con relleno sólido" hidden="1">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19840763" y="68955502"/>
          <a:ext cx="720000" cy="720000"/>
        </a:xfrm>
        <a:prstGeom prst="rect">
          <a:avLst/>
        </a:prstGeom>
      </xdr:spPr>
    </xdr:pic>
    <xdr:clientData/>
  </xdr:oneCellAnchor>
  <xdr:oneCellAnchor>
    <xdr:from>
      <xdr:col>7</xdr:col>
      <xdr:colOff>638735</xdr:colOff>
      <xdr:row>84</xdr:row>
      <xdr:rowOff>0</xdr:rowOff>
    </xdr:from>
    <xdr:ext cx="720000" cy="719199"/>
    <xdr:pic macro="[0]!Hoja2.CambiarIconoColorTecnológico2">
      <xdr:nvPicPr>
        <xdr:cNvPr id="36" name="Tecnológico2" descr="Robot con relleno sólido" hidden="1">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7936135" y="74821409"/>
          <a:ext cx="720000" cy="719199"/>
        </a:xfrm>
        <a:prstGeom prst="rect">
          <a:avLst/>
        </a:prstGeom>
      </xdr:spPr>
    </xdr:pic>
    <xdr:clientData/>
  </xdr:oneCellAnchor>
  <xdr:oneCellAnchor>
    <xdr:from>
      <xdr:col>6</xdr:col>
      <xdr:colOff>638736</xdr:colOff>
      <xdr:row>84</xdr:row>
      <xdr:rowOff>0</xdr:rowOff>
    </xdr:from>
    <xdr:ext cx="720000" cy="720000"/>
    <xdr:pic macro="[0]!Hoja2.CambiarIconoprocesos2">
      <xdr:nvPicPr>
        <xdr:cNvPr id="37" name="Procesos2" descr="Bombilla y equipo con relleno sólido" hidden="1">
          <a:extLst>
            <a:ext uri="{FF2B5EF4-FFF2-40B4-BE49-F238E27FC236}">
              <a16:creationId xmlns:a16="http://schemas.microsoft.com/office/drawing/2014/main" id="{00000000-0008-0000-0100-00002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5986686" y="74823810"/>
          <a:ext cx="720000" cy="720000"/>
        </a:xfrm>
        <a:prstGeom prst="rect">
          <a:avLst/>
        </a:prstGeom>
      </xdr:spPr>
    </xdr:pic>
    <xdr:clientData/>
  </xdr:oneCellAnchor>
  <xdr:oneCellAnchor>
    <xdr:from>
      <xdr:col>5</xdr:col>
      <xdr:colOff>656663</xdr:colOff>
      <xdr:row>84</xdr:row>
      <xdr:rowOff>0</xdr:rowOff>
    </xdr:from>
    <xdr:ext cx="720000" cy="720000"/>
    <xdr:pic macro="[0]!Hoja2.CambiarIconoColorestructural2">
      <xdr:nvPicPr>
        <xdr:cNvPr id="38" name="Estructural2" descr="Casa con relleno sólido" hidden="1">
          <a:extLst>
            <a:ext uri="{FF2B5EF4-FFF2-40B4-BE49-F238E27FC236}">
              <a16:creationId xmlns:a16="http://schemas.microsoft.com/office/drawing/2014/main" id="{00000000-0008-0000-0100-00002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4055163" y="74830533"/>
          <a:ext cx="720000" cy="720000"/>
        </a:xfrm>
        <a:prstGeom prst="rect">
          <a:avLst/>
        </a:prstGeom>
      </xdr:spPr>
    </xdr:pic>
    <xdr:clientData/>
  </xdr:oneCellAnchor>
  <xdr:oneCellAnchor>
    <xdr:from>
      <xdr:col>8</xdr:col>
      <xdr:colOff>593913</xdr:colOff>
      <xdr:row>84</xdr:row>
      <xdr:rowOff>0</xdr:rowOff>
    </xdr:from>
    <xdr:ext cx="720000" cy="720000"/>
    <xdr:pic macro="[0]!Hoja2.CambiarIconoColorCultural2">
      <xdr:nvPicPr>
        <xdr:cNvPr id="39" name="Cultural2" descr="Identificación de empleado con relleno sólido" hidden="1">
          <a:extLst>
            <a:ext uri="{FF2B5EF4-FFF2-40B4-BE49-F238E27FC236}">
              <a16:creationId xmlns:a16="http://schemas.microsoft.com/office/drawing/2014/main" id="{00000000-0008-0000-0100-000027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19840763" y="74810202"/>
          <a:ext cx="720000" cy="720000"/>
        </a:xfrm>
        <a:prstGeom prst="rect">
          <a:avLst/>
        </a:prstGeom>
      </xdr:spPr>
    </xdr:pic>
    <xdr:clientData/>
  </xdr:oneCellAnchor>
  <xdr:oneCellAnchor>
    <xdr:from>
      <xdr:col>6</xdr:col>
      <xdr:colOff>638735</xdr:colOff>
      <xdr:row>19</xdr:row>
      <xdr:rowOff>304159</xdr:rowOff>
    </xdr:from>
    <xdr:ext cx="720000" cy="719199"/>
    <xdr:pic macro="[0]!Hoja2.CambiarIconoColorTecnológico2">
      <xdr:nvPicPr>
        <xdr:cNvPr id="45" name="Tecnológico2" descr="Robot con relleno sólido" hidden="1">
          <a:extLst>
            <a:ext uri="{FF2B5EF4-FFF2-40B4-BE49-F238E27FC236}">
              <a16:creationId xmlns:a16="http://schemas.microsoft.com/office/drawing/2014/main" id="{00000000-0008-0000-0100-00002D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2939592" y="6724916"/>
          <a:ext cx="720000" cy="719199"/>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2</xdr:col>
      <xdr:colOff>537883</xdr:colOff>
      <xdr:row>1</xdr:row>
      <xdr:rowOff>124946</xdr:rowOff>
    </xdr:from>
    <xdr:to>
      <xdr:col>2</xdr:col>
      <xdr:colOff>2728633</xdr:colOff>
      <xdr:row>6</xdr:row>
      <xdr:rowOff>128794</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311089" y="349064"/>
          <a:ext cx="2190750" cy="106840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E01F8-B8F7-4EC5-B2E8-D6CD7649F713}">
  <sheetPr codeName="Hoja2"/>
  <dimension ref="A1:BD197"/>
  <sheetViews>
    <sheetView tabSelected="1" view="pageBreakPreview" zoomScale="70" zoomScaleNormal="70" zoomScaleSheetLayoutView="70" zoomScalePageLayoutView="55" workbookViewId="0">
      <selection activeCell="C8" sqref="C8:K8"/>
    </sheetView>
  </sheetViews>
  <sheetFormatPr baseColWidth="10" defaultColWidth="0" defaultRowHeight="17.25" zeroHeight="1" x14ac:dyDescent="0.3"/>
  <cols>
    <col min="1" max="1" width="5.625" style="1" customWidth="1"/>
    <col min="2" max="2" width="33.5" style="1" customWidth="1"/>
    <col min="3" max="3" width="60.625" style="1" customWidth="1"/>
    <col min="4" max="4" width="15.625" style="1" customWidth="1"/>
    <col min="5" max="6" width="15.625" style="1" hidden="1" customWidth="1"/>
    <col min="7" max="7" width="60.625" style="1" customWidth="1"/>
    <col min="8" max="11" width="25.625" style="1" customWidth="1"/>
    <col min="12" max="12" width="15.625" style="1" customWidth="1"/>
    <col min="13" max="13" width="9" style="1" hidden="1" customWidth="1"/>
    <col min="14" max="14" width="50.125" style="1" hidden="1" customWidth="1"/>
    <col min="15" max="16" width="9" style="1" hidden="1" customWidth="1"/>
    <col min="17" max="17" width="36" style="1" hidden="1" customWidth="1"/>
    <col min="18" max="21" width="9" style="1" hidden="1" customWidth="1"/>
    <col min="22" max="22" width="36.25" style="1" hidden="1" customWidth="1"/>
    <col min="23" max="23" width="9" style="1" hidden="1" customWidth="1"/>
    <col min="24" max="24" width="9.875" style="1" hidden="1" customWidth="1"/>
    <col min="25" max="26" width="9" style="1" hidden="1" customWidth="1"/>
    <col min="27" max="27" width="9.75" style="1" hidden="1" customWidth="1"/>
    <col min="28" max="28" width="20.125" style="1" hidden="1" customWidth="1"/>
    <col min="29" max="29" width="9" style="1" hidden="1" customWidth="1"/>
    <col min="30" max="30" width="36" style="1" hidden="1" customWidth="1"/>
    <col min="31" max="35" width="9" style="1" hidden="1" customWidth="1"/>
    <col min="36" max="36" width="36" style="1" hidden="1" customWidth="1"/>
    <col min="37" max="37" width="10.375" style="1" hidden="1" customWidth="1"/>
    <col min="38" max="38" width="11.75" style="1" hidden="1" customWidth="1"/>
    <col min="39" max="41" width="9" style="1" hidden="1" customWidth="1"/>
    <col min="42" max="42" width="41" style="1" hidden="1" customWidth="1"/>
    <col min="43" max="47" width="9" style="1" hidden="1" customWidth="1"/>
    <col min="48" max="48" width="12.375" style="1" hidden="1" customWidth="1"/>
    <col min="49" max="50" width="9.5" style="1" hidden="1" customWidth="1"/>
    <col min="51" max="52" width="9" style="1" hidden="1" customWidth="1"/>
    <col min="53" max="53" width="13.25" style="1" hidden="1" customWidth="1"/>
    <col min="54" max="54" width="15.375" style="1" hidden="1" customWidth="1"/>
    <col min="55" max="16384" width="9" style="1" hidden="1"/>
  </cols>
  <sheetData>
    <row r="1" spans="1:56" ht="18" customHeight="1" thickBot="1" x14ac:dyDescent="0.35">
      <c r="A1" s="224"/>
      <c r="B1" s="442"/>
      <c r="C1" s="443" t="s">
        <v>0</v>
      </c>
      <c r="D1" s="444"/>
      <c r="E1" s="444"/>
      <c r="F1" s="444"/>
      <c r="G1" s="444"/>
      <c r="H1" s="444"/>
      <c r="I1" s="445"/>
      <c r="J1" s="446" t="s">
        <v>1</v>
      </c>
      <c r="K1" s="447" t="s">
        <v>2</v>
      </c>
      <c r="L1" s="11"/>
      <c r="AP1" s="351" t="s">
        <v>3</v>
      </c>
      <c r="AQ1" s="352"/>
      <c r="AR1" s="352"/>
      <c r="AS1" s="352"/>
      <c r="AT1" s="352"/>
      <c r="AU1" s="352"/>
      <c r="AV1" s="352"/>
      <c r="AW1" s="352"/>
      <c r="AX1" s="352"/>
      <c r="AY1" s="352"/>
      <c r="AZ1" s="352"/>
      <c r="BA1" s="352"/>
      <c r="BB1" s="353"/>
    </row>
    <row r="2" spans="1:56" ht="15.75" customHeight="1" thickBot="1" x14ac:dyDescent="0.35">
      <c r="A2" s="11"/>
      <c r="B2" s="448"/>
      <c r="C2" s="449"/>
      <c r="D2" s="450"/>
      <c r="E2" s="450"/>
      <c r="F2" s="450"/>
      <c r="G2" s="450"/>
      <c r="H2" s="450"/>
      <c r="I2" s="451"/>
      <c r="J2" s="452"/>
      <c r="K2" s="453"/>
      <c r="L2" s="11"/>
      <c r="Q2" s="361" t="s">
        <v>4</v>
      </c>
      <c r="R2" s="362"/>
      <c r="S2" s="362"/>
      <c r="T2" s="362"/>
      <c r="U2" s="362"/>
      <c r="V2" s="362"/>
      <c r="W2" s="362"/>
      <c r="X2" s="362"/>
      <c r="Y2" s="362"/>
      <c r="Z2" s="362"/>
      <c r="AA2" s="362"/>
      <c r="AB2" s="363"/>
      <c r="AD2" s="311" t="s">
        <v>5</v>
      </c>
      <c r="AE2" s="312"/>
      <c r="AF2" s="312"/>
      <c r="AG2" s="312"/>
      <c r="AH2" s="312"/>
      <c r="AI2" s="312"/>
      <c r="AJ2" s="312"/>
      <c r="AK2" s="312"/>
      <c r="AL2" s="312"/>
      <c r="AM2" s="313"/>
      <c r="AN2" s="209"/>
      <c r="AP2" s="55" t="s">
        <v>6</v>
      </c>
      <c r="AQ2" s="57" t="s">
        <v>7</v>
      </c>
      <c r="AR2" s="57" t="s">
        <v>8</v>
      </c>
      <c r="AS2" s="57" t="s">
        <v>9</v>
      </c>
      <c r="AT2" s="57" t="s">
        <v>10</v>
      </c>
      <c r="AU2" s="67"/>
      <c r="AV2" s="67" t="s">
        <v>11</v>
      </c>
      <c r="AW2" s="57" t="s">
        <v>7</v>
      </c>
      <c r="AX2" s="57" t="s">
        <v>8</v>
      </c>
      <c r="AY2" s="57" t="s">
        <v>9</v>
      </c>
      <c r="AZ2" s="57" t="s">
        <v>10</v>
      </c>
      <c r="BA2" s="67"/>
      <c r="BB2" s="68">
        <f>+D88</f>
        <v>0</v>
      </c>
      <c r="BC2" s="1" t="s">
        <v>12</v>
      </c>
      <c r="BD2" s="1" t="s">
        <v>13</v>
      </c>
    </row>
    <row r="3" spans="1:56" ht="15.75" customHeight="1" x14ac:dyDescent="0.3">
      <c r="A3" s="11"/>
      <c r="B3" s="448"/>
      <c r="C3" s="449"/>
      <c r="D3" s="450"/>
      <c r="E3" s="450"/>
      <c r="F3" s="450"/>
      <c r="G3" s="450"/>
      <c r="H3" s="450"/>
      <c r="I3" s="451"/>
      <c r="J3" s="454" t="s">
        <v>14</v>
      </c>
      <c r="K3" s="455">
        <v>3</v>
      </c>
      <c r="L3" s="11"/>
      <c r="Q3" s="39" t="s">
        <v>15</v>
      </c>
      <c r="R3" s="40" t="s">
        <v>16</v>
      </c>
      <c r="S3" s="41" t="s">
        <v>17</v>
      </c>
      <c r="T3" s="41" t="s">
        <v>18</v>
      </c>
      <c r="U3" s="42" t="s">
        <v>19</v>
      </c>
      <c r="V3" s="205" t="s">
        <v>20</v>
      </c>
      <c r="W3" s="43" t="s">
        <v>21</v>
      </c>
      <c r="X3" s="41" t="s">
        <v>22</v>
      </c>
      <c r="Y3" s="43" t="s">
        <v>23</v>
      </c>
      <c r="Z3" s="43" t="s">
        <v>24</v>
      </c>
      <c r="AA3" s="44" t="s">
        <v>25</v>
      </c>
      <c r="AB3" s="45" t="s">
        <v>26</v>
      </c>
      <c r="AD3" s="200" t="s">
        <v>27</v>
      </c>
      <c r="AE3" s="56" t="s">
        <v>15</v>
      </c>
      <c r="AF3" s="56"/>
      <c r="AG3" s="56"/>
      <c r="AH3" s="56"/>
      <c r="AI3" s="56"/>
      <c r="AJ3" s="57" t="s">
        <v>18</v>
      </c>
      <c r="AK3" s="57" t="s">
        <v>7</v>
      </c>
      <c r="AL3" s="57" t="s">
        <v>8</v>
      </c>
      <c r="AM3" s="58" t="s">
        <v>9</v>
      </c>
      <c r="AN3" s="61" t="s">
        <v>13</v>
      </c>
      <c r="AP3" s="69" t="s">
        <v>28</v>
      </c>
      <c r="AQ3" s="70">
        <v>8</v>
      </c>
      <c r="AR3" s="70">
        <v>9</v>
      </c>
      <c r="AS3" s="70">
        <v>17</v>
      </c>
      <c r="AT3" s="70">
        <v>34.666666666666664</v>
      </c>
      <c r="AU3" s="71"/>
      <c r="AV3" s="72" t="s">
        <v>29</v>
      </c>
      <c r="AW3" s="73">
        <f>+AK5+AQ3</f>
        <v>16</v>
      </c>
      <c r="AX3" s="73">
        <f t="shared" ref="AX3" si="0">+AL5+AR3</f>
        <v>20</v>
      </c>
      <c r="AY3" s="73">
        <f>+AM5+AS3</f>
        <v>36</v>
      </c>
      <c r="AZ3" s="73">
        <v>36.547619047619051</v>
      </c>
      <c r="BA3" s="71"/>
      <c r="BB3" s="74" t="str">
        <f>+UPPER(IF($BB$2=$AJ$3,$AJ4,IF($BB$2=$AP$2,$AP3,IF($BB$2=$AV$2,$AV3,""))))</f>
        <v/>
      </c>
      <c r="BC3" s="1" t="str">
        <f t="shared" ref="BC3:BC16" si="1">+IF($BB$2=$AJ$3,$AM4,IF($BB$2=$AP$2,$AS3,IF($BB$2=$AV$2,$AY3,"")))</f>
        <v/>
      </c>
      <c r="BD3" s="1" t="str">
        <f>+IF($BB$2=$AJ$3,$AN4,IF($BB$2=$AP$2,$AT3,IF($BB$2=$AV$2,$AZ3,"")))</f>
        <v/>
      </c>
    </row>
    <row r="4" spans="1:56" ht="15.75" customHeight="1" x14ac:dyDescent="0.3">
      <c r="A4" s="11"/>
      <c r="B4" s="448"/>
      <c r="C4" s="449"/>
      <c r="D4" s="450"/>
      <c r="E4" s="450"/>
      <c r="F4" s="450"/>
      <c r="G4" s="450"/>
      <c r="H4" s="450"/>
      <c r="I4" s="451"/>
      <c r="J4" s="452"/>
      <c r="K4" s="456"/>
      <c r="L4" s="11"/>
      <c r="Q4" s="46" t="s">
        <v>30</v>
      </c>
      <c r="R4" s="47" t="s">
        <v>31</v>
      </c>
      <c r="S4" s="48" t="s">
        <v>32</v>
      </c>
      <c r="T4" s="49" t="s">
        <v>6</v>
      </c>
      <c r="U4" s="49" t="s">
        <v>33</v>
      </c>
      <c r="V4" s="206" t="s">
        <v>34</v>
      </c>
      <c r="W4" s="50" t="s">
        <v>35</v>
      </c>
      <c r="X4" s="49" t="s">
        <v>36</v>
      </c>
      <c r="Y4" s="50" t="s">
        <v>37</v>
      </c>
      <c r="Z4" s="50" t="s">
        <v>38</v>
      </c>
      <c r="AA4" s="49" t="s">
        <v>39</v>
      </c>
      <c r="AB4" s="51" t="s">
        <v>11</v>
      </c>
      <c r="AD4" s="201" t="s">
        <v>40</v>
      </c>
      <c r="AE4" s="60" t="s">
        <v>16</v>
      </c>
      <c r="AF4" s="60" t="s">
        <v>41</v>
      </c>
      <c r="AG4" s="60" t="s">
        <v>42</v>
      </c>
      <c r="AH4" s="60"/>
      <c r="AI4" s="60"/>
      <c r="AJ4" s="61" t="s">
        <v>43</v>
      </c>
      <c r="AK4" s="61">
        <v>12</v>
      </c>
      <c r="AL4" s="61">
        <v>21</v>
      </c>
      <c r="AM4" s="62">
        <v>33</v>
      </c>
      <c r="AN4" s="61">
        <v>34.666666666666664</v>
      </c>
      <c r="AP4" s="69" t="s">
        <v>44</v>
      </c>
      <c r="AQ4" s="70">
        <v>4</v>
      </c>
      <c r="AR4" s="70">
        <v>12</v>
      </c>
      <c r="AS4" s="70">
        <v>16</v>
      </c>
      <c r="AT4" s="70">
        <v>34.666666666666664</v>
      </c>
      <c r="AU4" s="71"/>
      <c r="AV4" s="61" t="s">
        <v>45</v>
      </c>
      <c r="AW4" s="73">
        <f>+AK9</f>
        <v>19</v>
      </c>
      <c r="AX4" s="73">
        <f>+AL9</f>
        <v>62</v>
      </c>
      <c r="AY4" s="73">
        <f>+AM9</f>
        <v>81</v>
      </c>
      <c r="AZ4" s="73">
        <v>35.688524590163937</v>
      </c>
      <c r="BA4" s="71"/>
      <c r="BB4" s="74" t="str">
        <f t="shared" ref="BB4:BB50" si="2">+UPPER(IF($BB$2=$AJ$3,$AJ5,IF($BB$2=$AP$2,$AP4,IF($BB$2=$AV$2,$AV4,""))))</f>
        <v/>
      </c>
      <c r="BC4" s="1" t="str">
        <f t="shared" si="1"/>
        <v/>
      </c>
      <c r="BD4" s="1" t="str">
        <f t="shared" ref="BD4:BD50" si="3">+IF($BB$2=$AJ$3,$AN5,IF($BB$2=$AP$2,$AT4,IF($BB$2=$AV$2,$AZ4,"")))</f>
        <v/>
      </c>
    </row>
    <row r="5" spans="1:56" ht="15.75" customHeight="1" x14ac:dyDescent="0.3">
      <c r="A5" s="11"/>
      <c r="B5" s="448"/>
      <c r="C5" s="449"/>
      <c r="D5" s="450"/>
      <c r="E5" s="450"/>
      <c r="F5" s="450"/>
      <c r="G5" s="450"/>
      <c r="H5" s="450"/>
      <c r="I5" s="451"/>
      <c r="J5" s="454" t="s">
        <v>46</v>
      </c>
      <c r="K5" s="455" t="s">
        <v>47</v>
      </c>
      <c r="L5" s="11"/>
      <c r="Q5" s="46" t="s">
        <v>48</v>
      </c>
      <c r="R5" s="47" t="s">
        <v>49</v>
      </c>
      <c r="S5" s="48" t="s">
        <v>50</v>
      </c>
      <c r="T5" s="49" t="s">
        <v>11</v>
      </c>
      <c r="U5" s="49" t="s">
        <v>51</v>
      </c>
      <c r="V5" s="206" t="s">
        <v>52</v>
      </c>
      <c r="W5" s="50" t="s">
        <v>53</v>
      </c>
      <c r="X5" s="49"/>
      <c r="Y5" s="50" t="s">
        <v>54</v>
      </c>
      <c r="Z5" s="50" t="s">
        <v>55</v>
      </c>
      <c r="AA5" s="49"/>
      <c r="AB5" s="51" t="s">
        <v>56</v>
      </c>
      <c r="AD5" s="202"/>
      <c r="AE5" s="60" t="s">
        <v>57</v>
      </c>
      <c r="AF5" s="60"/>
      <c r="AG5" s="60"/>
      <c r="AH5" s="60"/>
      <c r="AI5" s="60"/>
      <c r="AJ5" s="61" t="s">
        <v>58</v>
      </c>
      <c r="AK5" s="61">
        <v>8</v>
      </c>
      <c r="AL5" s="61">
        <v>11</v>
      </c>
      <c r="AM5" s="62">
        <v>19</v>
      </c>
      <c r="AN5" s="61">
        <v>38.428571428571431</v>
      </c>
      <c r="AP5" s="69" t="s">
        <v>59</v>
      </c>
      <c r="AQ5" s="70">
        <v>4</v>
      </c>
      <c r="AR5" s="70">
        <v>2</v>
      </c>
      <c r="AS5" s="70">
        <v>6</v>
      </c>
      <c r="AT5" s="61">
        <v>38.428571428571431</v>
      </c>
      <c r="AU5" s="71"/>
      <c r="AV5" s="61" t="s">
        <v>60</v>
      </c>
      <c r="AW5" s="73">
        <f>+AQ38+AQ40+AQ37</f>
        <v>29</v>
      </c>
      <c r="AX5" s="73">
        <f>+AR38+AR40+AR37</f>
        <v>60</v>
      </c>
      <c r="AY5" s="73">
        <f>+AS38+AS40+AS37</f>
        <v>89</v>
      </c>
      <c r="AZ5" s="73">
        <v>35.523676880222844</v>
      </c>
      <c r="BA5" s="71"/>
      <c r="BB5" s="74" t="str">
        <f t="shared" si="2"/>
        <v/>
      </c>
      <c r="BC5" s="1" t="str">
        <f t="shared" si="1"/>
        <v/>
      </c>
      <c r="BD5" s="1" t="str">
        <f t="shared" si="3"/>
        <v/>
      </c>
    </row>
    <row r="6" spans="1:56" ht="15.75" customHeight="1" thickBot="1" x14ac:dyDescent="0.35">
      <c r="A6" s="11"/>
      <c r="B6" s="457"/>
      <c r="C6" s="458"/>
      <c r="D6" s="459"/>
      <c r="E6" s="459"/>
      <c r="F6" s="459"/>
      <c r="G6" s="459"/>
      <c r="H6" s="459"/>
      <c r="I6" s="460"/>
      <c r="J6" s="461"/>
      <c r="K6" s="462"/>
      <c r="L6" s="11"/>
      <c r="Q6" s="46" t="s">
        <v>61</v>
      </c>
      <c r="R6" s="49"/>
      <c r="S6" s="49"/>
      <c r="T6" s="49"/>
      <c r="U6" s="49" t="s">
        <v>62</v>
      </c>
      <c r="V6" s="49"/>
      <c r="W6" s="49"/>
      <c r="X6" s="49"/>
      <c r="Y6" s="49"/>
      <c r="Z6" s="49"/>
      <c r="AA6" s="49"/>
      <c r="AB6" s="51" t="s">
        <v>63</v>
      </c>
      <c r="AD6" s="59"/>
      <c r="AE6" s="60" t="s">
        <v>64</v>
      </c>
      <c r="AF6" s="60"/>
      <c r="AG6" s="60"/>
      <c r="AH6" s="60"/>
      <c r="AI6" s="60"/>
      <c r="AJ6" s="61" t="s">
        <v>65</v>
      </c>
      <c r="AK6" s="61">
        <v>40</v>
      </c>
      <c r="AL6" s="61">
        <v>83</v>
      </c>
      <c r="AM6" s="62">
        <v>123</v>
      </c>
      <c r="AN6" s="61">
        <v>30.6</v>
      </c>
      <c r="AP6" s="69" t="s">
        <v>66</v>
      </c>
      <c r="AQ6" s="70">
        <v>4</v>
      </c>
      <c r="AR6" s="70">
        <v>9</v>
      </c>
      <c r="AS6" s="70">
        <v>13</v>
      </c>
      <c r="AT6" s="61">
        <v>38.428571428571431</v>
      </c>
      <c r="AU6" s="71"/>
      <c r="AV6" s="61" t="s">
        <v>67</v>
      </c>
      <c r="AW6" s="73">
        <f>+AQ4</f>
        <v>4</v>
      </c>
      <c r="AX6" s="73">
        <f>+AR4</f>
        <v>12</v>
      </c>
      <c r="AY6" s="73">
        <f>+AS4</f>
        <v>16</v>
      </c>
      <c r="AZ6" s="73">
        <v>34.666666666666664</v>
      </c>
      <c r="BA6" s="71"/>
      <c r="BB6" s="74" t="str">
        <f t="shared" si="2"/>
        <v/>
      </c>
      <c r="BC6" s="1" t="str">
        <f t="shared" si="1"/>
        <v/>
      </c>
      <c r="BD6" s="1" t="str">
        <f t="shared" si="3"/>
        <v/>
      </c>
    </row>
    <row r="7" spans="1:56" ht="18" thickBot="1" x14ac:dyDescent="0.35">
      <c r="A7" s="11"/>
      <c r="B7" s="224"/>
      <c r="C7" s="224"/>
      <c r="D7" s="224"/>
      <c r="E7" s="224"/>
      <c r="F7" s="224"/>
      <c r="G7" s="224"/>
      <c r="H7" s="224"/>
      <c r="I7" s="224"/>
      <c r="J7" s="224"/>
      <c r="K7" s="224"/>
      <c r="L7" s="11"/>
      <c r="Q7" s="52"/>
      <c r="R7" s="53"/>
      <c r="S7" s="53"/>
      <c r="T7" s="53"/>
      <c r="U7" s="53"/>
      <c r="V7" s="53"/>
      <c r="W7" s="53"/>
      <c r="X7" s="53"/>
      <c r="Y7" s="53"/>
      <c r="Z7" s="53"/>
      <c r="AA7" s="53"/>
      <c r="AB7" s="54" t="s">
        <v>68</v>
      </c>
      <c r="AD7" s="59"/>
      <c r="AE7" s="60" t="s">
        <v>69</v>
      </c>
      <c r="AF7" s="60"/>
      <c r="AG7" s="60"/>
      <c r="AH7" s="60"/>
      <c r="AI7" s="60"/>
      <c r="AJ7" s="61" t="s">
        <v>70</v>
      </c>
      <c r="AK7" s="61">
        <v>7</v>
      </c>
      <c r="AL7" s="61">
        <v>1</v>
      </c>
      <c r="AM7" s="62">
        <v>8</v>
      </c>
      <c r="AN7" s="211">
        <v>38</v>
      </c>
      <c r="AP7" s="69" t="s">
        <v>71</v>
      </c>
      <c r="AQ7" s="70">
        <v>4</v>
      </c>
      <c r="AR7" s="70">
        <v>3</v>
      </c>
      <c r="AS7" s="70">
        <v>7</v>
      </c>
      <c r="AT7" s="70">
        <v>30.6</v>
      </c>
      <c r="AU7" s="71"/>
      <c r="AV7" s="61" t="s">
        <v>72</v>
      </c>
      <c r="AW7" s="73">
        <f>+AQ28</f>
        <v>9</v>
      </c>
      <c r="AX7" s="73">
        <f>+AR28</f>
        <v>32</v>
      </c>
      <c r="AY7" s="73">
        <f>+AS28</f>
        <v>41</v>
      </c>
      <c r="AZ7" s="73">
        <v>37.693548387096776</v>
      </c>
      <c r="BA7" s="71"/>
      <c r="BB7" s="74" t="str">
        <f t="shared" si="2"/>
        <v/>
      </c>
      <c r="BC7" s="1" t="str">
        <f t="shared" si="1"/>
        <v/>
      </c>
      <c r="BD7" s="1" t="str">
        <f t="shared" si="3"/>
        <v/>
      </c>
    </row>
    <row r="8" spans="1:56" ht="210.75" customHeight="1" x14ac:dyDescent="0.3">
      <c r="A8" s="11"/>
      <c r="B8" s="463"/>
      <c r="C8" s="464" t="s">
        <v>73</v>
      </c>
      <c r="D8" s="465"/>
      <c r="E8" s="465"/>
      <c r="F8" s="465"/>
      <c r="G8" s="465"/>
      <c r="H8" s="465"/>
      <c r="I8" s="465"/>
      <c r="J8" s="465"/>
      <c r="K8" s="465"/>
      <c r="L8" s="14"/>
      <c r="M8" s="3"/>
      <c r="N8" s="31"/>
      <c r="O8" s="6"/>
      <c r="P8" s="6"/>
      <c r="AD8" s="59"/>
      <c r="AE8" s="60" t="s">
        <v>74</v>
      </c>
      <c r="AF8" s="60"/>
      <c r="AG8" s="60"/>
      <c r="AH8" s="60"/>
      <c r="AI8" s="60"/>
      <c r="AJ8" s="61" t="s">
        <v>75</v>
      </c>
      <c r="AK8" s="61">
        <v>5</v>
      </c>
      <c r="AL8" s="61">
        <v>6</v>
      </c>
      <c r="AM8" s="62">
        <v>11</v>
      </c>
      <c r="AN8" s="61">
        <v>36.339285714285715</v>
      </c>
      <c r="AP8" s="69" t="s">
        <v>76</v>
      </c>
      <c r="AQ8" s="70">
        <v>16</v>
      </c>
      <c r="AR8" s="70">
        <v>61</v>
      </c>
      <c r="AS8" s="70">
        <v>77</v>
      </c>
      <c r="AT8" s="70">
        <v>30.6</v>
      </c>
      <c r="AU8" s="71"/>
      <c r="AV8" s="61" t="s">
        <v>77</v>
      </c>
      <c r="AW8" s="73">
        <f>+AK8</f>
        <v>5</v>
      </c>
      <c r="AX8" s="73">
        <f>+AL8</f>
        <v>6</v>
      </c>
      <c r="AY8" s="73">
        <f>+AM8</f>
        <v>11</v>
      </c>
      <c r="AZ8" s="73">
        <v>36.339285714285715</v>
      </c>
      <c r="BA8" s="71"/>
      <c r="BB8" s="74" t="str">
        <f t="shared" si="2"/>
        <v/>
      </c>
      <c r="BC8" s="1" t="str">
        <f t="shared" si="1"/>
        <v/>
      </c>
      <c r="BD8" s="1" t="str">
        <f t="shared" si="3"/>
        <v/>
      </c>
    </row>
    <row r="9" spans="1:56" x14ac:dyDescent="0.3">
      <c r="A9" s="11"/>
      <c r="B9" s="466"/>
      <c r="C9" s="467"/>
      <c r="D9" s="467"/>
      <c r="E9" s="467"/>
      <c r="F9" s="467"/>
      <c r="G9" s="467"/>
      <c r="H9" s="467"/>
      <c r="I9" s="467"/>
      <c r="J9" s="467"/>
      <c r="K9" s="467"/>
      <c r="L9" s="14"/>
      <c r="M9" s="3"/>
      <c r="N9" s="3"/>
      <c r="O9" s="6"/>
      <c r="P9" s="6"/>
      <c r="AD9" s="59"/>
      <c r="AE9" s="60" t="s">
        <v>78</v>
      </c>
      <c r="AF9" s="60"/>
      <c r="AG9" s="60"/>
      <c r="AH9" s="60"/>
      <c r="AI9" s="60"/>
      <c r="AJ9" s="61" t="s">
        <v>79</v>
      </c>
      <c r="AK9" s="61">
        <v>19</v>
      </c>
      <c r="AL9" s="61">
        <v>62</v>
      </c>
      <c r="AM9" s="62">
        <v>81</v>
      </c>
      <c r="AN9" s="61">
        <v>35.688524590163937</v>
      </c>
      <c r="AP9" s="69" t="s">
        <v>80</v>
      </c>
      <c r="AQ9" s="70">
        <v>6</v>
      </c>
      <c r="AR9" s="70">
        <v>0</v>
      </c>
      <c r="AS9" s="70">
        <v>6</v>
      </c>
      <c r="AT9" s="70">
        <v>30.6</v>
      </c>
      <c r="AU9" s="71"/>
      <c r="AV9" s="61" t="s">
        <v>81</v>
      </c>
      <c r="AW9" s="73">
        <f>+AK12</f>
        <v>63</v>
      </c>
      <c r="AX9" s="73">
        <f>+AL12</f>
        <v>186</v>
      </c>
      <c r="AY9" s="73">
        <f>+AM12</f>
        <v>249</v>
      </c>
      <c r="AZ9" s="73">
        <v>37.631578947368418</v>
      </c>
      <c r="BA9" s="71"/>
      <c r="BB9" s="74" t="str">
        <f t="shared" si="2"/>
        <v/>
      </c>
      <c r="BC9" s="1" t="str">
        <f t="shared" si="1"/>
        <v/>
      </c>
      <c r="BD9" s="1" t="str">
        <f t="shared" si="3"/>
        <v/>
      </c>
    </row>
    <row r="10" spans="1:56" x14ac:dyDescent="0.3">
      <c r="A10" s="11"/>
      <c r="B10" s="466"/>
      <c r="C10" s="468" t="s">
        <v>82</v>
      </c>
      <c r="D10" s="468"/>
      <c r="E10" s="468"/>
      <c r="F10" s="468"/>
      <c r="G10" s="469"/>
      <c r="H10" s="470"/>
      <c r="I10" s="471"/>
      <c r="J10" s="471"/>
      <c r="K10" s="471"/>
      <c r="L10" s="14"/>
      <c r="M10" s="3"/>
      <c r="N10" s="3"/>
      <c r="O10" s="6"/>
      <c r="P10" s="6"/>
      <c r="AD10" s="59"/>
      <c r="AE10" s="60" t="s">
        <v>83</v>
      </c>
      <c r="AF10" s="60"/>
      <c r="AG10" s="60"/>
      <c r="AH10" s="60"/>
      <c r="AI10" s="60"/>
      <c r="AJ10" s="61" t="s">
        <v>84</v>
      </c>
      <c r="AK10" s="61">
        <v>96</v>
      </c>
      <c r="AL10" s="61">
        <v>77</v>
      </c>
      <c r="AM10" s="62">
        <v>173</v>
      </c>
      <c r="AN10" s="61">
        <v>35.608695652173914</v>
      </c>
      <c r="AP10" s="69" t="s">
        <v>85</v>
      </c>
      <c r="AQ10" s="70">
        <v>4</v>
      </c>
      <c r="AR10" s="70">
        <v>4</v>
      </c>
      <c r="AS10" s="70">
        <v>8</v>
      </c>
      <c r="AT10" s="70">
        <v>30.6</v>
      </c>
      <c r="AU10" s="71"/>
      <c r="AV10" s="61" t="s">
        <v>86</v>
      </c>
      <c r="AW10" s="73">
        <f>+AK14</f>
        <v>129</v>
      </c>
      <c r="AX10" s="73">
        <f>+AL14</f>
        <v>747</v>
      </c>
      <c r="AY10" s="73">
        <f>+AM14</f>
        <v>876</v>
      </c>
      <c r="AZ10" s="73">
        <v>35.836363636363636</v>
      </c>
      <c r="BA10" s="71"/>
      <c r="BB10" s="74" t="str">
        <f t="shared" si="2"/>
        <v/>
      </c>
      <c r="BC10" s="1" t="str">
        <f t="shared" si="1"/>
        <v/>
      </c>
      <c r="BD10" s="1" t="str">
        <f t="shared" si="3"/>
        <v/>
      </c>
    </row>
    <row r="11" spans="1:56" x14ac:dyDescent="0.3">
      <c r="A11" s="11"/>
      <c r="B11" s="11"/>
      <c r="C11" s="11"/>
      <c r="D11" s="11"/>
      <c r="E11" s="11"/>
      <c r="F11" s="11"/>
      <c r="G11" s="11"/>
      <c r="H11" s="11"/>
      <c r="I11" s="11"/>
      <c r="J11" s="11"/>
      <c r="K11" s="11"/>
      <c r="L11" s="11"/>
      <c r="AD11" s="59"/>
      <c r="AE11" s="60" t="s">
        <v>87</v>
      </c>
      <c r="AF11" s="60"/>
      <c r="AG11" s="60"/>
      <c r="AH11" s="60"/>
      <c r="AI11" s="60"/>
      <c r="AJ11" s="61" t="s">
        <v>88</v>
      </c>
      <c r="AK11" s="61">
        <v>43</v>
      </c>
      <c r="AL11" s="61">
        <v>59</v>
      </c>
      <c r="AM11" s="62">
        <v>102</v>
      </c>
      <c r="AN11" s="61">
        <v>37.693548387096776</v>
      </c>
      <c r="AP11" s="69" t="s">
        <v>89</v>
      </c>
      <c r="AQ11" s="70">
        <v>10</v>
      </c>
      <c r="AR11" s="70">
        <v>15</v>
      </c>
      <c r="AS11" s="70">
        <v>25</v>
      </c>
      <c r="AT11" s="70">
        <v>30.6</v>
      </c>
      <c r="AU11" s="71"/>
      <c r="AV11" s="61" t="s">
        <v>90</v>
      </c>
      <c r="AW11" s="73">
        <f>+AQ39+(AQ41*0.5)</f>
        <v>25</v>
      </c>
      <c r="AX11" s="73">
        <f>+AR39+(AR41*0.5)</f>
        <v>46</v>
      </c>
      <c r="AY11" s="73">
        <f>+AS39+(AS41*0.5)</f>
        <v>71</v>
      </c>
      <c r="AZ11" s="73">
        <v>35.523676880222844</v>
      </c>
      <c r="BA11" s="71"/>
      <c r="BB11" s="74" t="str">
        <f t="shared" si="2"/>
        <v/>
      </c>
      <c r="BC11" s="1" t="str">
        <f t="shared" si="1"/>
        <v/>
      </c>
      <c r="BD11" s="1" t="str">
        <f t="shared" si="3"/>
        <v/>
      </c>
    </row>
    <row r="12" spans="1:56" ht="60" customHeight="1" x14ac:dyDescent="0.3">
      <c r="A12" s="11"/>
      <c r="B12" s="346" t="s">
        <v>91</v>
      </c>
      <c r="C12" s="346"/>
      <c r="D12" s="346"/>
      <c r="E12" s="346"/>
      <c r="F12" s="346"/>
      <c r="G12" s="346"/>
      <c r="H12" s="346"/>
      <c r="I12" s="346"/>
      <c r="J12" s="346"/>
      <c r="K12" s="346"/>
      <c r="L12" s="11"/>
      <c r="AD12" s="59"/>
      <c r="AE12" s="60" t="s">
        <v>92</v>
      </c>
      <c r="AF12" s="60"/>
      <c r="AG12" s="60"/>
      <c r="AH12" s="60"/>
      <c r="AI12" s="60"/>
      <c r="AJ12" s="61" t="s">
        <v>93</v>
      </c>
      <c r="AK12" s="61">
        <v>63</v>
      </c>
      <c r="AL12" s="61">
        <v>186</v>
      </c>
      <c r="AM12" s="62">
        <v>249</v>
      </c>
      <c r="AN12" s="61">
        <v>37.631578947368418</v>
      </c>
      <c r="AP12" s="69" t="s">
        <v>70</v>
      </c>
      <c r="AQ12" s="70">
        <v>7</v>
      </c>
      <c r="AR12" s="70">
        <v>1</v>
      </c>
      <c r="AS12" s="70">
        <v>8</v>
      </c>
      <c r="AT12" s="70">
        <v>38</v>
      </c>
      <c r="AU12" s="71"/>
      <c r="AV12" s="61" t="s">
        <v>94</v>
      </c>
      <c r="AW12" s="73">
        <f>+(AQ41*0.5)</f>
        <v>8</v>
      </c>
      <c r="AX12" s="73">
        <f>+(AR41*0.5)</f>
        <v>31</v>
      </c>
      <c r="AY12" s="73">
        <f>+(AS41*0.5)</f>
        <v>39</v>
      </c>
      <c r="AZ12" s="73">
        <v>35.523676880222844</v>
      </c>
      <c r="BA12" s="71"/>
      <c r="BB12" s="74" t="str">
        <f t="shared" si="2"/>
        <v/>
      </c>
      <c r="BC12" s="1" t="str">
        <f t="shared" si="1"/>
        <v/>
      </c>
      <c r="BD12" s="1" t="str">
        <f t="shared" si="3"/>
        <v/>
      </c>
    </row>
    <row r="13" spans="1:56" x14ac:dyDescent="0.3">
      <c r="A13" s="11"/>
      <c r="B13" s="11"/>
      <c r="C13" s="11"/>
      <c r="D13" s="11"/>
      <c r="E13" s="11"/>
      <c r="F13" s="11"/>
      <c r="G13" s="11"/>
      <c r="H13" s="11"/>
      <c r="I13" s="11"/>
      <c r="J13" s="11"/>
      <c r="K13" s="11"/>
      <c r="L13" s="11"/>
      <c r="AD13" s="59"/>
      <c r="AE13" s="60" t="s">
        <v>95</v>
      </c>
      <c r="AF13" s="60"/>
      <c r="AG13" s="60"/>
      <c r="AH13" s="60"/>
      <c r="AI13" s="60"/>
      <c r="AJ13" s="61" t="s">
        <v>96</v>
      </c>
      <c r="AK13" s="61">
        <v>62</v>
      </c>
      <c r="AL13" s="61">
        <v>137</v>
      </c>
      <c r="AM13" s="62">
        <v>199</v>
      </c>
      <c r="AN13" s="61">
        <v>35.523676880222844</v>
      </c>
      <c r="AP13" s="69" t="s">
        <v>75</v>
      </c>
      <c r="AQ13" s="70">
        <v>5</v>
      </c>
      <c r="AR13" s="70">
        <v>6</v>
      </c>
      <c r="AS13" s="70">
        <v>11</v>
      </c>
      <c r="AT13" s="210">
        <v>36.339285714285715</v>
      </c>
      <c r="AU13" s="71"/>
      <c r="AV13" s="61" t="s">
        <v>97</v>
      </c>
      <c r="AW13" s="73">
        <f>+AQ8</f>
        <v>16</v>
      </c>
      <c r="AX13" s="73">
        <f>+AR8</f>
        <v>61</v>
      </c>
      <c r="AY13" s="73">
        <f>+AS8</f>
        <v>77</v>
      </c>
      <c r="AZ13" s="73">
        <v>30.6</v>
      </c>
      <c r="BA13" s="71"/>
      <c r="BB13" s="74" t="str">
        <f t="shared" si="2"/>
        <v/>
      </c>
      <c r="BC13" s="1" t="str">
        <f t="shared" si="1"/>
        <v/>
      </c>
      <c r="BD13" s="1" t="str">
        <f t="shared" si="3"/>
        <v/>
      </c>
    </row>
    <row r="14" spans="1:56" x14ac:dyDescent="0.3">
      <c r="A14" s="11"/>
      <c r="B14" s="278" t="s">
        <v>98</v>
      </c>
      <c r="C14" s="278"/>
      <c r="D14" s="278"/>
      <c r="E14" s="278"/>
      <c r="F14" s="278"/>
      <c r="G14" s="278"/>
      <c r="H14" s="278"/>
      <c r="I14" s="278"/>
      <c r="J14" s="278"/>
      <c r="K14" s="278"/>
      <c r="L14" s="11"/>
      <c r="AD14" s="59"/>
      <c r="AE14" s="60" t="s">
        <v>99</v>
      </c>
      <c r="AF14" s="60"/>
      <c r="AG14" s="60"/>
      <c r="AH14" s="60"/>
      <c r="AI14" s="60"/>
      <c r="AJ14" s="61" t="s">
        <v>100</v>
      </c>
      <c r="AK14" s="61">
        <v>129</v>
      </c>
      <c r="AL14" s="61">
        <v>747</v>
      </c>
      <c r="AM14" s="62">
        <v>876</v>
      </c>
      <c r="AN14" s="61">
        <v>35.836363636363636</v>
      </c>
      <c r="AP14" s="69" t="s">
        <v>101</v>
      </c>
      <c r="AQ14" s="70">
        <v>4</v>
      </c>
      <c r="AR14" s="70">
        <v>9</v>
      </c>
      <c r="AS14" s="70">
        <v>13</v>
      </c>
      <c r="AT14" s="210">
        <v>35.688524590163937</v>
      </c>
      <c r="AU14" s="71"/>
      <c r="AV14" s="61" t="s">
        <v>102</v>
      </c>
      <c r="AW14" s="73">
        <f>+AQ25</f>
        <v>27</v>
      </c>
      <c r="AX14" s="73">
        <f>+AR25</f>
        <v>2</v>
      </c>
      <c r="AY14" s="73">
        <f>+AS25</f>
        <v>29</v>
      </c>
      <c r="AZ14" s="73">
        <v>35.608695652173914</v>
      </c>
      <c r="BA14" s="71"/>
      <c r="BB14" s="74" t="str">
        <f t="shared" si="2"/>
        <v/>
      </c>
      <c r="BC14" s="1" t="str">
        <f t="shared" si="1"/>
        <v/>
      </c>
      <c r="BD14" s="1" t="str">
        <f t="shared" si="3"/>
        <v/>
      </c>
    </row>
    <row r="15" spans="1:56" x14ac:dyDescent="0.3">
      <c r="A15" s="11"/>
      <c r="B15" s="278"/>
      <c r="C15" s="278"/>
      <c r="D15" s="278"/>
      <c r="E15" s="278"/>
      <c r="F15" s="278"/>
      <c r="G15" s="278"/>
      <c r="H15" s="278"/>
      <c r="I15" s="278"/>
      <c r="J15" s="278"/>
      <c r="K15" s="278"/>
      <c r="L15" s="11"/>
      <c r="AD15" s="59"/>
      <c r="AE15" s="60" t="s">
        <v>103</v>
      </c>
      <c r="AF15" s="60"/>
      <c r="AG15" s="60"/>
      <c r="AH15" s="60"/>
      <c r="AI15" s="60"/>
      <c r="AJ15" s="61"/>
      <c r="AK15" s="61"/>
      <c r="AL15" s="61"/>
      <c r="AM15" s="62"/>
      <c r="AN15" s="61"/>
      <c r="AP15" s="69" t="s">
        <v>104</v>
      </c>
      <c r="AQ15" s="70">
        <v>4</v>
      </c>
      <c r="AR15" s="70">
        <v>6</v>
      </c>
      <c r="AS15" s="70">
        <v>10</v>
      </c>
      <c r="AT15" s="210">
        <v>35.688524590163937</v>
      </c>
      <c r="AU15" s="71"/>
      <c r="AV15" s="61" t="s">
        <v>105</v>
      </c>
      <c r="AW15" s="73">
        <f>+AK7</f>
        <v>7</v>
      </c>
      <c r="AX15" s="73">
        <f>+AL7</f>
        <v>1</v>
      </c>
      <c r="AY15" s="73">
        <f>+AM7</f>
        <v>8</v>
      </c>
      <c r="AZ15" s="73">
        <v>38</v>
      </c>
      <c r="BA15" s="71"/>
      <c r="BB15" s="74" t="str">
        <f t="shared" si="2"/>
        <v/>
      </c>
      <c r="BC15" s="1" t="str">
        <f t="shared" si="1"/>
        <v/>
      </c>
      <c r="BD15" s="1" t="str">
        <f t="shared" si="3"/>
        <v/>
      </c>
    </row>
    <row r="16" spans="1:56" ht="18" thickBot="1" x14ac:dyDescent="0.35">
      <c r="A16" s="11"/>
      <c r="B16" s="11"/>
      <c r="C16" s="11"/>
      <c r="D16" s="11"/>
      <c r="E16" s="11"/>
      <c r="F16" s="11"/>
      <c r="G16" s="11"/>
      <c r="H16" s="11"/>
      <c r="I16" s="11"/>
      <c r="J16" s="11"/>
      <c r="K16" s="11"/>
      <c r="L16" s="11"/>
      <c r="AD16" s="63" t="s">
        <v>106</v>
      </c>
      <c r="AE16" s="64" t="s">
        <v>31</v>
      </c>
      <c r="AF16" s="64" t="s">
        <v>107</v>
      </c>
      <c r="AG16" s="64" t="s">
        <v>42</v>
      </c>
      <c r="AH16" s="64"/>
      <c r="AI16" s="64"/>
      <c r="AJ16" s="64"/>
      <c r="AK16" s="64"/>
      <c r="AL16" s="65"/>
      <c r="AM16" s="66"/>
      <c r="AN16" s="71"/>
      <c r="AP16" s="69" t="s">
        <v>108</v>
      </c>
      <c r="AQ16" s="70">
        <v>2</v>
      </c>
      <c r="AR16" s="70">
        <v>16</v>
      </c>
      <c r="AS16" s="70">
        <v>18</v>
      </c>
      <c r="AT16" s="210">
        <v>35.688524590163937</v>
      </c>
      <c r="AU16" s="71"/>
      <c r="AV16" s="61" t="s">
        <v>109</v>
      </c>
      <c r="AW16" s="73">
        <f>+AQ24</f>
        <v>17</v>
      </c>
      <c r="AX16" s="73">
        <f>+AR24</f>
        <v>11</v>
      </c>
      <c r="AY16" s="73">
        <f>+AS24</f>
        <v>28</v>
      </c>
      <c r="AZ16" s="73">
        <v>35.608695652173914</v>
      </c>
      <c r="BA16" s="71"/>
      <c r="BB16" s="74" t="str">
        <f t="shared" si="2"/>
        <v/>
      </c>
      <c r="BC16" s="1" t="str">
        <f t="shared" si="1"/>
        <v/>
      </c>
      <c r="BD16" s="1" t="str">
        <f t="shared" si="3"/>
        <v/>
      </c>
    </row>
    <row r="17" spans="1:56" ht="36" customHeight="1" thickBot="1" x14ac:dyDescent="0.35">
      <c r="A17" s="11"/>
      <c r="B17" s="475" t="s">
        <v>110</v>
      </c>
      <c r="C17" s="472" t="s">
        <v>111</v>
      </c>
      <c r="D17" s="11"/>
      <c r="E17" s="11"/>
      <c r="F17" s="11"/>
      <c r="G17" s="9" t="s">
        <v>370</v>
      </c>
      <c r="H17" s="347"/>
      <c r="I17" s="347"/>
      <c r="J17" s="347"/>
      <c r="K17" s="347"/>
      <c r="L17" s="11"/>
      <c r="AJ17" s="6"/>
      <c r="AP17" s="69" t="s">
        <v>112</v>
      </c>
      <c r="AQ17" s="70">
        <v>4</v>
      </c>
      <c r="AR17" s="70">
        <v>20</v>
      </c>
      <c r="AS17" s="70">
        <v>24</v>
      </c>
      <c r="AT17" s="210">
        <v>35.688524590163937</v>
      </c>
      <c r="AU17" s="71"/>
      <c r="AV17" s="61" t="s">
        <v>113</v>
      </c>
      <c r="AW17" s="73">
        <f>+AQ21</f>
        <v>11</v>
      </c>
      <c r="AX17" s="73">
        <f>+AR21</f>
        <v>8</v>
      </c>
      <c r="AY17" s="73">
        <f>+AS21</f>
        <v>19</v>
      </c>
      <c r="AZ17" s="73">
        <v>35.608695652173914</v>
      </c>
      <c r="BA17" s="71"/>
      <c r="BB17" s="74" t="str">
        <f t="shared" si="2"/>
        <v/>
      </c>
      <c r="BC17" s="1" t="str">
        <f t="shared" ref="BC17:BC50" si="4">+IF($BB$2=$AJ$3,$AM21,IF($BB$2=$AP$2,$AS17,IF($BB$2=$AV$2,$AY17,"")))</f>
        <v/>
      </c>
      <c r="BD17" s="1" t="str">
        <f t="shared" si="3"/>
        <v/>
      </c>
    </row>
    <row r="18" spans="1:56" ht="36" customHeight="1" thickBot="1" x14ac:dyDescent="0.35">
      <c r="A18" s="11"/>
      <c r="B18" s="476"/>
      <c r="C18" s="473"/>
      <c r="D18" s="11"/>
      <c r="E18" s="11"/>
      <c r="F18" s="11"/>
      <c r="G18" s="10" t="s">
        <v>114</v>
      </c>
      <c r="H18" s="342"/>
      <c r="I18" s="342"/>
      <c r="J18" s="342"/>
      <c r="K18" s="342"/>
      <c r="L18" s="11"/>
      <c r="AD18" s="311" t="s">
        <v>115</v>
      </c>
      <c r="AE18" s="312"/>
      <c r="AF18" s="312"/>
      <c r="AG18" s="312"/>
      <c r="AH18" s="312"/>
      <c r="AI18" s="312"/>
      <c r="AJ18" s="312"/>
      <c r="AK18" s="312"/>
      <c r="AL18" s="312"/>
      <c r="AM18" s="313"/>
      <c r="AN18" s="209"/>
      <c r="AP18" s="69" t="s">
        <v>79</v>
      </c>
      <c r="AQ18" s="70">
        <v>5</v>
      </c>
      <c r="AR18" s="70">
        <v>11</v>
      </c>
      <c r="AS18" s="70">
        <v>16</v>
      </c>
      <c r="AT18" s="210">
        <v>35.688524590163937</v>
      </c>
      <c r="AU18" s="71"/>
      <c r="AV18" s="61" t="s">
        <v>116</v>
      </c>
      <c r="AW18" s="73">
        <f>+AQ19+AQ20+AQ22</f>
        <v>27</v>
      </c>
      <c r="AX18" s="73">
        <f t="shared" ref="AX18:AY18" si="5">+AR19+AR20+AR22</f>
        <v>23</v>
      </c>
      <c r="AY18" s="73">
        <f t="shared" si="5"/>
        <v>50</v>
      </c>
      <c r="AZ18" s="73">
        <v>35.608695652173914</v>
      </c>
      <c r="BA18" s="71"/>
      <c r="BB18" s="74" t="str">
        <f t="shared" si="2"/>
        <v/>
      </c>
      <c r="BC18" s="1" t="str">
        <f t="shared" si="4"/>
        <v/>
      </c>
      <c r="BD18" s="1" t="str">
        <f t="shared" si="3"/>
        <v/>
      </c>
    </row>
    <row r="19" spans="1:56" ht="70.5" customHeight="1" thickBot="1" x14ac:dyDescent="0.35">
      <c r="A19" s="11"/>
      <c r="B19" s="476"/>
      <c r="C19" s="474" t="s">
        <v>117</v>
      </c>
      <c r="D19" s="11"/>
      <c r="E19" s="11"/>
      <c r="F19" s="11"/>
      <c r="G19" s="10" t="s">
        <v>118</v>
      </c>
      <c r="H19" s="342"/>
      <c r="I19" s="342"/>
      <c r="J19" s="342"/>
      <c r="K19" s="342"/>
      <c r="L19" s="11"/>
      <c r="Q19" s="28"/>
      <c r="AD19" s="314" t="s">
        <v>119</v>
      </c>
      <c r="AE19" s="315"/>
      <c r="AF19" s="315"/>
      <c r="AG19" s="316"/>
      <c r="AH19" s="95"/>
      <c r="AI19" s="96"/>
      <c r="AJ19" s="97"/>
      <c r="AK19" s="96"/>
      <c r="AL19" s="96"/>
      <c r="AM19" s="98"/>
      <c r="AP19" s="69" t="s">
        <v>120</v>
      </c>
      <c r="AQ19" s="70">
        <v>4</v>
      </c>
      <c r="AR19" s="70">
        <v>3</v>
      </c>
      <c r="AS19" s="70">
        <v>7</v>
      </c>
      <c r="AT19" s="210">
        <v>35.608695652173914</v>
      </c>
      <c r="AU19" s="71"/>
      <c r="AV19" s="61" t="s">
        <v>121</v>
      </c>
      <c r="AW19" s="73">
        <f>+AQ23</f>
        <v>14</v>
      </c>
      <c r="AX19" s="73">
        <f t="shared" ref="AX19:AY19" si="6">+AR23</f>
        <v>33</v>
      </c>
      <c r="AY19" s="73">
        <f t="shared" si="6"/>
        <v>47</v>
      </c>
      <c r="AZ19" s="73">
        <v>35.608695652173914</v>
      </c>
      <c r="BA19" s="71"/>
      <c r="BB19" s="74" t="str">
        <f t="shared" si="2"/>
        <v/>
      </c>
      <c r="BC19" s="1" t="str">
        <f t="shared" si="4"/>
        <v/>
      </c>
      <c r="BD19" s="1" t="str">
        <f t="shared" si="3"/>
        <v/>
      </c>
    </row>
    <row r="20" spans="1:56" ht="120.75" customHeight="1" thickBot="1" x14ac:dyDescent="0.35">
      <c r="A20" s="11"/>
      <c r="B20" s="476"/>
      <c r="C20" s="472" t="s">
        <v>122</v>
      </c>
      <c r="D20" s="16"/>
      <c r="E20" s="16"/>
      <c r="F20" s="16"/>
      <c r="G20" s="199" t="s">
        <v>123</v>
      </c>
      <c r="H20" s="439"/>
      <c r="I20" s="439"/>
      <c r="J20" s="439"/>
      <c r="K20" s="439"/>
      <c r="L20" s="11"/>
      <c r="Q20" s="28"/>
      <c r="AP20" s="69" t="s">
        <v>124</v>
      </c>
      <c r="AQ20" s="70">
        <v>15</v>
      </c>
      <c r="AR20" s="70">
        <v>8</v>
      </c>
      <c r="AS20" s="70">
        <v>23</v>
      </c>
      <c r="AT20" s="210">
        <v>35.608695652173914</v>
      </c>
      <c r="AU20" s="71"/>
      <c r="AV20" s="61" t="s">
        <v>125</v>
      </c>
      <c r="AW20" s="73">
        <f>+AQ9+AQ10+AQ11+AQ7</f>
        <v>24</v>
      </c>
      <c r="AX20" s="73">
        <f t="shared" ref="AX20:AY20" si="7">+AR9+AR10+AR11+AR7</f>
        <v>22</v>
      </c>
      <c r="AY20" s="73">
        <f t="shared" si="7"/>
        <v>46</v>
      </c>
      <c r="AZ20" s="73">
        <v>30.6</v>
      </c>
      <c r="BA20" s="71"/>
      <c r="BB20" s="74" t="str">
        <f t="shared" si="2"/>
        <v/>
      </c>
      <c r="BC20" s="1" t="str">
        <f t="shared" si="4"/>
        <v/>
      </c>
      <c r="BD20" s="1" t="str">
        <f t="shared" si="3"/>
        <v/>
      </c>
    </row>
    <row r="21" spans="1:56" ht="104.25" customHeight="1" thickBot="1" x14ac:dyDescent="0.35">
      <c r="A21" s="11"/>
      <c r="B21" s="477"/>
      <c r="C21" s="473"/>
      <c r="D21" s="16"/>
      <c r="E21" s="16"/>
      <c r="F21" s="16"/>
      <c r="G21" s="199" t="s">
        <v>126</v>
      </c>
      <c r="H21" s="342"/>
      <c r="I21" s="342" t="s">
        <v>42</v>
      </c>
      <c r="J21" s="342"/>
      <c r="K21" s="342"/>
      <c r="L21" s="11"/>
      <c r="Q21" s="28"/>
      <c r="AD21" s="311" t="s">
        <v>127</v>
      </c>
      <c r="AE21" s="312"/>
      <c r="AF21" s="312"/>
      <c r="AG21" s="312"/>
      <c r="AH21" s="312"/>
      <c r="AI21" s="312"/>
      <c r="AJ21" s="312"/>
      <c r="AK21" s="312"/>
      <c r="AL21" s="312"/>
      <c r="AM21" s="313"/>
      <c r="AN21" s="209"/>
      <c r="AP21" s="69" t="s">
        <v>128</v>
      </c>
      <c r="AQ21" s="70">
        <v>11</v>
      </c>
      <c r="AR21" s="70">
        <v>8</v>
      </c>
      <c r="AS21" s="70">
        <v>19</v>
      </c>
      <c r="AT21" s="210">
        <v>35.608695652173914</v>
      </c>
      <c r="AU21" s="71"/>
      <c r="AV21" s="72" t="s">
        <v>129</v>
      </c>
      <c r="AW21" s="73">
        <f>+AQ26+AQ27+AQ29</f>
        <v>34</v>
      </c>
      <c r="AX21" s="73">
        <f t="shared" ref="AX21:AY21" si="8">+AR26+AR27+AR29</f>
        <v>27</v>
      </c>
      <c r="AY21" s="73">
        <f t="shared" si="8"/>
        <v>61</v>
      </c>
      <c r="AZ21" s="73">
        <v>37.693548387096776</v>
      </c>
      <c r="BA21" s="71"/>
      <c r="BB21" s="74" t="str">
        <f t="shared" si="2"/>
        <v/>
      </c>
      <c r="BC21" s="1" t="str">
        <f t="shared" si="4"/>
        <v/>
      </c>
      <c r="BD21" s="1" t="str">
        <f t="shared" si="3"/>
        <v/>
      </c>
    </row>
    <row r="22" spans="1:56" ht="30" customHeight="1" thickBot="1" x14ac:dyDescent="0.35">
      <c r="A22" s="11"/>
      <c r="B22" s="16"/>
      <c r="C22" s="16"/>
      <c r="D22" s="16"/>
      <c r="E22" s="16"/>
      <c r="F22" s="16"/>
      <c r="G22" s="8" t="s">
        <v>130</v>
      </c>
      <c r="H22" s="342"/>
      <c r="I22" s="343" t="s">
        <v>42</v>
      </c>
      <c r="J22" s="342"/>
      <c r="K22" s="342"/>
      <c r="L22" s="11"/>
      <c r="Q22" s="28"/>
      <c r="AD22" s="314" t="s">
        <v>131</v>
      </c>
      <c r="AE22" s="315"/>
      <c r="AF22" s="315"/>
      <c r="AG22" s="316"/>
      <c r="AH22" s="95"/>
      <c r="AI22" s="96"/>
      <c r="AJ22" s="97"/>
      <c r="AK22" s="96"/>
      <c r="AL22" s="96"/>
      <c r="AM22" s="98"/>
      <c r="AP22" s="69" t="s">
        <v>132</v>
      </c>
      <c r="AQ22" s="70">
        <v>8</v>
      </c>
      <c r="AR22" s="70">
        <v>12</v>
      </c>
      <c r="AS22" s="70">
        <v>20</v>
      </c>
      <c r="AT22" s="210">
        <v>35.608695652173914</v>
      </c>
      <c r="AU22" s="71"/>
      <c r="AV22" s="71"/>
      <c r="AW22" s="73"/>
      <c r="AX22" s="73"/>
      <c r="AY22" s="73"/>
      <c r="AZ22" s="73"/>
      <c r="BA22" s="71"/>
      <c r="BB22" s="74" t="str">
        <f t="shared" si="2"/>
        <v/>
      </c>
      <c r="BC22" s="1" t="str">
        <f t="shared" si="4"/>
        <v/>
      </c>
      <c r="BD22" s="1" t="str">
        <f t="shared" si="3"/>
        <v/>
      </c>
    </row>
    <row r="23" spans="1:56" ht="69.95" customHeight="1" x14ac:dyDescent="0.3">
      <c r="A23" s="11"/>
      <c r="B23" s="478" t="s">
        <v>133</v>
      </c>
      <c r="C23" s="479"/>
      <c r="D23" s="16"/>
      <c r="E23" s="16"/>
      <c r="F23" s="16"/>
      <c r="G23" s="8" t="s">
        <v>134</v>
      </c>
      <c r="H23" s="18" t="s">
        <v>135</v>
      </c>
      <c r="I23" s="225"/>
      <c r="J23" s="18" t="s">
        <v>136</v>
      </c>
      <c r="K23" s="225"/>
      <c r="L23" s="11"/>
      <c r="Q23" s="28"/>
      <c r="AD23" s="367" t="s">
        <v>137</v>
      </c>
      <c r="AE23" s="368"/>
      <c r="AF23" s="368"/>
      <c r="AG23" s="368"/>
      <c r="AH23" s="368"/>
      <c r="AI23" s="368"/>
      <c r="AJ23" s="368"/>
      <c r="AK23" s="368"/>
      <c r="AL23" s="368"/>
      <c r="AM23" s="369"/>
      <c r="AN23" s="209"/>
      <c r="AP23" s="69" t="s">
        <v>138</v>
      </c>
      <c r="AQ23" s="70">
        <v>14</v>
      </c>
      <c r="AR23" s="70">
        <v>33</v>
      </c>
      <c r="AS23" s="70">
        <v>47</v>
      </c>
      <c r="AT23" s="210">
        <v>35.608695652173914</v>
      </c>
      <c r="AU23" s="71"/>
      <c r="AV23" s="61"/>
      <c r="AW23" s="71"/>
      <c r="AX23" s="71"/>
      <c r="AY23" s="71"/>
      <c r="AZ23" s="71"/>
      <c r="BA23" s="71"/>
      <c r="BB23" s="74" t="str">
        <f t="shared" si="2"/>
        <v/>
      </c>
      <c r="BC23" s="1" t="str">
        <f t="shared" si="4"/>
        <v/>
      </c>
      <c r="BD23" s="1" t="str">
        <f t="shared" si="3"/>
        <v/>
      </c>
    </row>
    <row r="24" spans="1:56" ht="86.25" customHeight="1" x14ac:dyDescent="0.3">
      <c r="A24" s="11"/>
      <c r="B24" s="480" t="s">
        <v>26</v>
      </c>
      <c r="C24" s="481" t="s">
        <v>139</v>
      </c>
      <c r="D24" s="16"/>
      <c r="E24" s="16"/>
      <c r="F24" s="16"/>
      <c r="G24" s="10" t="s">
        <v>140</v>
      </c>
      <c r="H24" s="226"/>
      <c r="I24" s="226" t="b">
        <v>0</v>
      </c>
      <c r="J24" s="226" t="b">
        <v>0</v>
      </c>
      <c r="K24" s="226" t="b">
        <v>0</v>
      </c>
      <c r="L24" s="11"/>
      <c r="Q24" s="28"/>
      <c r="AD24" s="176" t="s">
        <v>141</v>
      </c>
      <c r="AE24" s="177"/>
      <c r="AF24" s="181"/>
      <c r="AG24" s="181"/>
      <c r="AH24" s="181"/>
      <c r="AI24" s="181"/>
      <c r="AJ24" s="182"/>
      <c r="AK24" s="181"/>
      <c r="AL24" s="181"/>
      <c r="AM24" s="181"/>
      <c r="AP24" s="69" t="s">
        <v>142</v>
      </c>
      <c r="AQ24" s="70">
        <v>17</v>
      </c>
      <c r="AR24" s="70">
        <v>11</v>
      </c>
      <c r="AS24" s="70">
        <v>28</v>
      </c>
      <c r="AT24" s="210">
        <v>35.608695652173914</v>
      </c>
      <c r="AU24" s="71"/>
      <c r="AV24" s="71"/>
      <c r="AW24" s="71"/>
      <c r="AX24" s="71"/>
      <c r="AY24" s="71"/>
      <c r="AZ24" s="71"/>
      <c r="BA24" s="71"/>
      <c r="BB24" s="74" t="str">
        <f t="shared" si="2"/>
        <v/>
      </c>
      <c r="BC24" s="1" t="str">
        <f t="shared" si="4"/>
        <v/>
      </c>
      <c r="BD24" s="1" t="str">
        <f t="shared" si="3"/>
        <v/>
      </c>
    </row>
    <row r="25" spans="1:56" ht="84" customHeight="1" x14ac:dyDescent="0.3">
      <c r="A25" s="11"/>
      <c r="B25" s="482" t="s">
        <v>11</v>
      </c>
      <c r="C25" s="481" t="s">
        <v>143</v>
      </c>
      <c r="D25" s="11"/>
      <c r="E25" s="11"/>
      <c r="F25" s="11"/>
      <c r="G25" s="344" t="s">
        <v>371</v>
      </c>
      <c r="H25" s="440"/>
      <c r="I25" s="440"/>
      <c r="J25" s="440"/>
      <c r="K25" s="440"/>
      <c r="L25" s="11"/>
      <c r="AD25" s="178" t="s">
        <v>144</v>
      </c>
      <c r="AF25" s="181"/>
      <c r="AG25" s="181"/>
      <c r="AH25" s="181"/>
      <c r="AI25" s="181"/>
      <c r="AJ25" s="182"/>
      <c r="AK25" s="181"/>
      <c r="AL25" s="181"/>
      <c r="AM25" s="181"/>
      <c r="AP25" s="69" t="s">
        <v>145</v>
      </c>
      <c r="AQ25" s="70">
        <v>27</v>
      </c>
      <c r="AR25" s="70">
        <v>2</v>
      </c>
      <c r="AS25" s="70">
        <v>29</v>
      </c>
      <c r="AT25" s="210">
        <v>35.608695652173914</v>
      </c>
      <c r="AU25" s="71"/>
      <c r="AV25" s="71"/>
      <c r="AW25" s="71"/>
      <c r="AX25" s="71"/>
      <c r="AY25" s="71"/>
      <c r="AZ25" s="71"/>
      <c r="BA25" s="71"/>
      <c r="BB25" s="74" t="str">
        <f t="shared" si="2"/>
        <v/>
      </c>
      <c r="BC25" s="1" t="str">
        <f t="shared" si="4"/>
        <v/>
      </c>
      <c r="BD25" s="1" t="str">
        <f t="shared" si="3"/>
        <v/>
      </c>
    </row>
    <row r="26" spans="1:56" ht="69.95" customHeight="1" x14ac:dyDescent="0.3">
      <c r="A26" s="11"/>
      <c r="B26" s="482" t="s">
        <v>56</v>
      </c>
      <c r="C26" s="481" t="s">
        <v>146</v>
      </c>
      <c r="D26" s="11"/>
      <c r="E26" s="11"/>
      <c r="F26" s="11"/>
      <c r="G26" s="344"/>
      <c r="H26" s="440"/>
      <c r="I26" s="440"/>
      <c r="J26" s="440"/>
      <c r="K26" s="440"/>
      <c r="L26" s="11"/>
      <c r="AD26" s="179" t="s">
        <v>147</v>
      </c>
      <c r="AE26" s="180"/>
      <c r="AF26" s="181"/>
      <c r="AG26" s="181"/>
      <c r="AH26" s="181"/>
      <c r="AI26" s="181"/>
      <c r="AJ26" s="182"/>
      <c r="AK26" s="181"/>
      <c r="AL26" s="181"/>
      <c r="AM26" s="181"/>
      <c r="AP26" s="69" t="s">
        <v>148</v>
      </c>
      <c r="AQ26" s="70">
        <v>5</v>
      </c>
      <c r="AR26" s="70">
        <v>1</v>
      </c>
      <c r="AS26" s="70">
        <v>6</v>
      </c>
      <c r="AT26" s="210">
        <v>37.693548387096776</v>
      </c>
      <c r="AU26" s="71"/>
      <c r="AV26" s="71"/>
      <c r="AW26" s="71"/>
      <c r="AX26" s="71"/>
      <c r="AY26" s="71"/>
      <c r="AZ26" s="71"/>
      <c r="BA26" s="71"/>
      <c r="BB26" s="74" t="str">
        <f t="shared" si="2"/>
        <v/>
      </c>
      <c r="BC26" s="1" t="str">
        <f t="shared" si="4"/>
        <v/>
      </c>
      <c r="BD26" s="1" t="str">
        <f t="shared" si="3"/>
        <v/>
      </c>
    </row>
    <row r="27" spans="1:56" ht="66" x14ac:dyDescent="0.3">
      <c r="A27" s="11"/>
      <c r="B27" s="482" t="s">
        <v>63</v>
      </c>
      <c r="C27" s="481" t="s">
        <v>149</v>
      </c>
      <c r="D27" s="11"/>
      <c r="E27" s="11"/>
      <c r="F27" s="11"/>
      <c r="G27" s="344" t="s">
        <v>150</v>
      </c>
      <c r="H27" s="364" t="s">
        <v>151</v>
      </c>
      <c r="I27" s="385" t="s">
        <v>152</v>
      </c>
      <c r="J27" s="294"/>
      <c r="K27" s="227"/>
      <c r="L27" s="11"/>
      <c r="AD27" s="179" t="s">
        <v>153</v>
      </c>
      <c r="AE27" s="180"/>
      <c r="AF27" s="181"/>
      <c r="AG27" s="181"/>
      <c r="AH27" s="181"/>
      <c r="AI27" s="181"/>
      <c r="AJ27" s="182"/>
      <c r="AK27" s="181"/>
      <c r="AL27" s="181"/>
      <c r="AM27" s="181"/>
      <c r="AP27" s="69" t="s">
        <v>154</v>
      </c>
      <c r="AQ27" s="70">
        <v>19</v>
      </c>
      <c r="AR27" s="70">
        <v>21</v>
      </c>
      <c r="AS27" s="70">
        <v>40</v>
      </c>
      <c r="AT27" s="210">
        <v>37.693548387096776</v>
      </c>
      <c r="AU27" s="71"/>
      <c r="AV27" s="71"/>
      <c r="AW27" s="71"/>
      <c r="AX27" s="71"/>
      <c r="AY27" s="71"/>
      <c r="AZ27" s="71"/>
      <c r="BA27" s="71"/>
      <c r="BB27" s="74" t="str">
        <f t="shared" si="2"/>
        <v/>
      </c>
      <c r="BC27" s="1" t="str">
        <f t="shared" si="4"/>
        <v/>
      </c>
      <c r="BD27" s="1" t="str">
        <f t="shared" si="3"/>
        <v/>
      </c>
    </row>
    <row r="28" spans="1:56" ht="55.5" customHeight="1" x14ac:dyDescent="0.3">
      <c r="A28" s="11"/>
      <c r="B28" s="480" t="s">
        <v>155</v>
      </c>
      <c r="C28" s="481" t="s">
        <v>156</v>
      </c>
      <c r="D28" s="11"/>
      <c r="E28" s="11"/>
      <c r="F28" s="11"/>
      <c r="G28" s="344"/>
      <c r="H28" s="364"/>
      <c r="I28" s="294" t="s">
        <v>157</v>
      </c>
      <c r="J28" s="294"/>
      <c r="K28" s="228"/>
      <c r="L28" s="11"/>
      <c r="AJ28" s="6"/>
      <c r="AP28" s="69" t="s">
        <v>158</v>
      </c>
      <c r="AQ28" s="70">
        <v>9</v>
      </c>
      <c r="AR28" s="70">
        <v>32</v>
      </c>
      <c r="AS28" s="70">
        <v>41</v>
      </c>
      <c r="AT28" s="210">
        <v>37.693548387096776</v>
      </c>
      <c r="AU28" s="71"/>
      <c r="AV28" s="71"/>
      <c r="AW28" s="71"/>
      <c r="AX28" s="71"/>
      <c r="AY28" s="71"/>
      <c r="AZ28" s="71"/>
      <c r="BA28" s="71"/>
      <c r="BB28" s="74" t="str">
        <f t="shared" si="2"/>
        <v/>
      </c>
      <c r="BC28" s="1" t="str">
        <f t="shared" si="4"/>
        <v/>
      </c>
      <c r="BD28" s="1" t="str">
        <f t="shared" si="3"/>
        <v/>
      </c>
    </row>
    <row r="29" spans="1:56" ht="17.25" customHeight="1" x14ac:dyDescent="0.3">
      <c r="A29" s="11"/>
      <c r="B29" s="11"/>
      <c r="C29" s="11"/>
      <c r="D29" s="11"/>
      <c r="E29" s="11"/>
      <c r="F29" s="11"/>
      <c r="G29" s="344"/>
      <c r="H29" s="364"/>
      <c r="I29" s="294" t="s">
        <v>159</v>
      </c>
      <c r="J29" s="294"/>
      <c r="K29" s="229"/>
      <c r="L29" s="11"/>
      <c r="AJ29" s="6"/>
      <c r="AP29" s="69" t="s">
        <v>160</v>
      </c>
      <c r="AQ29" s="70">
        <v>10</v>
      </c>
      <c r="AR29" s="70">
        <v>5</v>
      </c>
      <c r="AS29" s="70">
        <v>15</v>
      </c>
      <c r="AT29" s="210">
        <v>37.693548387096776</v>
      </c>
      <c r="AU29" s="71"/>
      <c r="AV29" s="71"/>
      <c r="AW29" s="71"/>
      <c r="AX29" s="71"/>
      <c r="AY29" s="71"/>
      <c r="AZ29" s="71"/>
      <c r="BA29" s="71"/>
      <c r="BB29" s="74" t="str">
        <f t="shared" si="2"/>
        <v/>
      </c>
      <c r="BC29" s="1" t="str">
        <f t="shared" si="4"/>
        <v/>
      </c>
      <c r="BD29" s="1" t="str">
        <f t="shared" si="3"/>
        <v/>
      </c>
    </row>
    <row r="30" spans="1:56" ht="17.25" customHeight="1" x14ac:dyDescent="0.3">
      <c r="A30" s="11"/>
      <c r="B30" s="348"/>
      <c r="C30" s="483" t="s">
        <v>161</v>
      </c>
      <c r="D30" s="11"/>
      <c r="E30" s="11"/>
      <c r="F30" s="11"/>
      <c r="G30" s="344"/>
      <c r="H30" s="364"/>
      <c r="I30" s="294" t="s">
        <v>162</v>
      </c>
      <c r="J30" s="294"/>
      <c r="K30" s="229"/>
      <c r="L30" s="11"/>
      <c r="AJ30" s="6"/>
      <c r="AP30" s="69" t="s">
        <v>163</v>
      </c>
      <c r="AQ30" s="70">
        <v>5</v>
      </c>
      <c r="AR30" s="70">
        <v>5</v>
      </c>
      <c r="AS30" s="70">
        <v>10</v>
      </c>
      <c r="AT30" s="210">
        <v>37.631578947368418</v>
      </c>
      <c r="AU30" s="71"/>
      <c r="AV30" s="71"/>
      <c r="AW30" s="71"/>
      <c r="AX30" s="71"/>
      <c r="AY30" s="71"/>
      <c r="AZ30" s="71"/>
      <c r="BA30" s="71"/>
      <c r="BB30" s="74" t="str">
        <f t="shared" si="2"/>
        <v/>
      </c>
      <c r="BC30" s="1" t="str">
        <f t="shared" si="4"/>
        <v/>
      </c>
      <c r="BD30" s="1" t="str">
        <f t="shared" si="3"/>
        <v/>
      </c>
    </row>
    <row r="31" spans="1:56" ht="17.25" customHeight="1" x14ac:dyDescent="0.3">
      <c r="A31" s="11"/>
      <c r="B31" s="349"/>
      <c r="C31" s="484"/>
      <c r="D31" s="11"/>
      <c r="E31" s="11"/>
      <c r="F31" s="11"/>
      <c r="G31" s="344"/>
      <c r="H31" s="364"/>
      <c r="I31" s="294" t="s">
        <v>164</v>
      </c>
      <c r="J31" s="294"/>
      <c r="K31" s="229"/>
      <c r="L31" s="11"/>
      <c r="AJ31" s="6"/>
      <c r="AP31" s="69" t="s">
        <v>165</v>
      </c>
      <c r="AQ31" s="70">
        <v>10</v>
      </c>
      <c r="AR31" s="70">
        <v>38</v>
      </c>
      <c r="AS31" s="70">
        <v>48</v>
      </c>
      <c r="AT31" s="210">
        <v>37.631578947368418</v>
      </c>
      <c r="AU31" s="71"/>
      <c r="AV31" s="71"/>
      <c r="AW31" s="71"/>
      <c r="AX31" s="71"/>
      <c r="AY31" s="71"/>
      <c r="AZ31" s="71"/>
      <c r="BA31" s="71"/>
      <c r="BB31" s="74" t="str">
        <f t="shared" si="2"/>
        <v/>
      </c>
      <c r="BC31" s="1" t="str">
        <f t="shared" si="4"/>
        <v/>
      </c>
      <c r="BD31" s="1" t="str">
        <f t="shared" si="3"/>
        <v/>
      </c>
    </row>
    <row r="32" spans="1:56" ht="17.25" customHeight="1" x14ac:dyDescent="0.3">
      <c r="A32" s="11"/>
      <c r="B32" s="349"/>
      <c r="C32" s="484"/>
      <c r="D32" s="11"/>
      <c r="E32" s="11"/>
      <c r="F32" s="11"/>
      <c r="G32" s="344"/>
      <c r="H32" s="364"/>
      <c r="I32" s="294" t="s">
        <v>166</v>
      </c>
      <c r="J32" s="294"/>
      <c r="K32" s="230"/>
      <c r="L32" s="11"/>
      <c r="AJ32" s="6"/>
      <c r="AP32" s="69" t="s">
        <v>167</v>
      </c>
      <c r="AQ32" s="70">
        <v>10</v>
      </c>
      <c r="AR32" s="70">
        <v>13</v>
      </c>
      <c r="AS32" s="70">
        <v>23</v>
      </c>
      <c r="AT32" s="210">
        <v>37.631578947368418</v>
      </c>
      <c r="AU32" s="71"/>
      <c r="AV32" s="71"/>
      <c r="AW32" s="71"/>
      <c r="AX32" s="71"/>
      <c r="AY32" s="71"/>
      <c r="AZ32" s="71"/>
      <c r="BA32" s="71"/>
      <c r="BB32" s="74" t="str">
        <f t="shared" si="2"/>
        <v/>
      </c>
      <c r="BC32" s="1" t="str">
        <f t="shared" si="4"/>
        <v/>
      </c>
      <c r="BD32" s="1" t="str">
        <f t="shared" si="3"/>
        <v/>
      </c>
    </row>
    <row r="33" spans="1:56" ht="17.25" customHeight="1" x14ac:dyDescent="0.3">
      <c r="A33" s="11"/>
      <c r="B33" s="349"/>
      <c r="C33" s="484"/>
      <c r="D33" s="11"/>
      <c r="E33" s="11"/>
      <c r="F33" s="11"/>
      <c r="G33" s="344"/>
      <c r="H33" s="364"/>
      <c r="I33" s="294" t="s">
        <v>168</v>
      </c>
      <c r="J33" s="294"/>
      <c r="K33" s="231"/>
      <c r="L33" s="11"/>
      <c r="AJ33" s="6"/>
      <c r="AP33" s="69" t="s">
        <v>169</v>
      </c>
      <c r="AQ33" s="70">
        <v>8</v>
      </c>
      <c r="AR33" s="70">
        <v>46</v>
      </c>
      <c r="AS33" s="70">
        <v>54</v>
      </c>
      <c r="AT33" s="210">
        <v>37.631578947368418</v>
      </c>
      <c r="AU33" s="71"/>
      <c r="AV33" s="71"/>
      <c r="AW33" s="71"/>
      <c r="AX33" s="71"/>
      <c r="AY33" s="71"/>
      <c r="AZ33" s="71"/>
      <c r="BA33" s="71"/>
      <c r="BB33" s="74" t="str">
        <f t="shared" si="2"/>
        <v/>
      </c>
      <c r="BC33" s="1" t="str">
        <f t="shared" si="4"/>
        <v/>
      </c>
      <c r="BD33" s="1" t="str">
        <f t="shared" si="3"/>
        <v/>
      </c>
    </row>
    <row r="34" spans="1:56" ht="17.25" customHeight="1" x14ac:dyDescent="0.3">
      <c r="A34" s="11"/>
      <c r="B34" s="349"/>
      <c r="C34" s="484"/>
      <c r="D34" s="11"/>
      <c r="E34" s="11"/>
      <c r="F34" s="11"/>
      <c r="G34" s="344"/>
      <c r="H34" s="364" t="s">
        <v>170</v>
      </c>
      <c r="I34" s="294" t="s">
        <v>171</v>
      </c>
      <c r="J34" s="294"/>
      <c r="K34" s="229"/>
      <c r="L34" s="11"/>
      <c r="AJ34" s="6"/>
      <c r="AP34" s="69" t="s">
        <v>172</v>
      </c>
      <c r="AQ34" s="70">
        <v>10</v>
      </c>
      <c r="AR34" s="70">
        <v>25</v>
      </c>
      <c r="AS34" s="70">
        <v>35</v>
      </c>
      <c r="AT34" s="210">
        <v>37.631578947368418</v>
      </c>
      <c r="AU34" s="71"/>
      <c r="AV34" s="71"/>
      <c r="AW34" s="71"/>
      <c r="AX34" s="71"/>
      <c r="AY34" s="71"/>
      <c r="AZ34" s="71"/>
      <c r="BA34" s="71"/>
      <c r="BB34" s="74" t="str">
        <f t="shared" si="2"/>
        <v/>
      </c>
      <c r="BC34" s="1" t="str">
        <f t="shared" si="4"/>
        <v/>
      </c>
      <c r="BD34" s="1" t="str">
        <f t="shared" si="3"/>
        <v/>
      </c>
    </row>
    <row r="35" spans="1:56" ht="17.25" customHeight="1" x14ac:dyDescent="0.3">
      <c r="A35" s="11"/>
      <c r="B35" s="349"/>
      <c r="C35" s="484"/>
      <c r="D35" s="11"/>
      <c r="E35" s="11"/>
      <c r="F35" s="11"/>
      <c r="G35" s="344"/>
      <c r="H35" s="364"/>
      <c r="I35" s="294" t="s">
        <v>173</v>
      </c>
      <c r="J35" s="294"/>
      <c r="K35" s="229"/>
      <c r="L35" s="11"/>
      <c r="AJ35" s="6"/>
      <c r="AP35" s="69" t="s">
        <v>174</v>
      </c>
      <c r="AQ35" s="70">
        <v>7</v>
      </c>
      <c r="AR35" s="70">
        <v>22</v>
      </c>
      <c r="AS35" s="70">
        <v>29</v>
      </c>
      <c r="AT35" s="210">
        <v>37.631578947368418</v>
      </c>
      <c r="AU35" s="71"/>
      <c r="AV35" s="71"/>
      <c r="AW35" s="71"/>
      <c r="AX35" s="71"/>
      <c r="AY35" s="71"/>
      <c r="AZ35" s="71"/>
      <c r="BA35" s="71"/>
      <c r="BB35" s="74" t="str">
        <f t="shared" si="2"/>
        <v/>
      </c>
      <c r="BC35" s="1" t="str">
        <f t="shared" si="4"/>
        <v/>
      </c>
      <c r="BD35" s="1" t="str">
        <f t="shared" si="3"/>
        <v/>
      </c>
    </row>
    <row r="36" spans="1:56" s="2" customFormat="1" ht="17.25" customHeight="1" x14ac:dyDescent="0.3">
      <c r="A36" s="12"/>
      <c r="B36" s="349"/>
      <c r="C36" s="484"/>
      <c r="D36" s="11"/>
      <c r="E36" s="11"/>
      <c r="F36" s="11"/>
      <c r="G36" s="344"/>
      <c r="H36" s="364"/>
      <c r="I36" s="294" t="s">
        <v>175</v>
      </c>
      <c r="J36" s="294"/>
      <c r="K36" s="230"/>
      <c r="L36" s="12"/>
      <c r="AJ36" s="5"/>
      <c r="AP36" s="69" t="s">
        <v>176</v>
      </c>
      <c r="AQ36" s="70">
        <v>13</v>
      </c>
      <c r="AR36" s="70">
        <v>37</v>
      </c>
      <c r="AS36" s="70">
        <v>50</v>
      </c>
      <c r="AT36" s="210">
        <v>37.631578947368418</v>
      </c>
      <c r="AU36" s="61"/>
      <c r="AV36" s="61"/>
      <c r="AW36" s="61"/>
      <c r="AX36" s="61"/>
      <c r="AY36" s="61"/>
      <c r="AZ36" s="61"/>
      <c r="BA36" s="61"/>
      <c r="BB36" s="74" t="str">
        <f t="shared" si="2"/>
        <v/>
      </c>
      <c r="BC36" s="1" t="str">
        <f t="shared" si="4"/>
        <v/>
      </c>
      <c r="BD36" s="1" t="str">
        <f t="shared" si="3"/>
        <v/>
      </c>
    </row>
    <row r="37" spans="1:56" s="2" customFormat="1" ht="17.25" customHeight="1" x14ac:dyDescent="0.3">
      <c r="A37" s="12"/>
      <c r="B37" s="349"/>
      <c r="C37" s="484"/>
      <c r="D37" s="11"/>
      <c r="E37" s="11"/>
      <c r="F37" s="11"/>
      <c r="G37" s="344"/>
      <c r="H37" s="364"/>
      <c r="I37" s="276" t="s">
        <v>168</v>
      </c>
      <c r="J37" s="286"/>
      <c r="K37" s="231"/>
      <c r="L37" s="12"/>
      <c r="AJ37" s="5"/>
      <c r="AP37" s="69" t="s">
        <v>177</v>
      </c>
      <c r="AQ37" s="70">
        <v>4</v>
      </c>
      <c r="AR37" s="70">
        <v>3</v>
      </c>
      <c r="AS37" s="70">
        <v>7</v>
      </c>
      <c r="AT37" s="210">
        <v>35.523676880222844</v>
      </c>
      <c r="AU37" s="61"/>
      <c r="AV37" s="61"/>
      <c r="AW37" s="61"/>
      <c r="AX37" s="61"/>
      <c r="AY37" s="61"/>
      <c r="AZ37" s="61"/>
      <c r="BA37" s="61"/>
      <c r="BB37" s="74" t="str">
        <f t="shared" si="2"/>
        <v/>
      </c>
      <c r="BC37" s="1" t="str">
        <f t="shared" si="4"/>
        <v/>
      </c>
      <c r="BD37" s="1" t="str">
        <f t="shared" si="3"/>
        <v/>
      </c>
    </row>
    <row r="38" spans="1:56" s="2" customFormat="1" ht="17.25" customHeight="1" x14ac:dyDescent="0.3">
      <c r="A38" s="12"/>
      <c r="B38" s="349"/>
      <c r="C38" s="484"/>
      <c r="D38" s="11"/>
      <c r="E38" s="11"/>
      <c r="F38" s="11"/>
      <c r="G38" s="344"/>
      <c r="H38" s="364" t="s">
        <v>178</v>
      </c>
      <c r="I38" s="294" t="s">
        <v>179</v>
      </c>
      <c r="J38" s="294"/>
      <c r="K38" s="231"/>
      <c r="L38" s="11"/>
      <c r="AJ38" s="5"/>
      <c r="AP38" s="69" t="s">
        <v>180</v>
      </c>
      <c r="AQ38" s="70">
        <v>13</v>
      </c>
      <c r="AR38" s="70">
        <v>38</v>
      </c>
      <c r="AS38" s="70">
        <v>51</v>
      </c>
      <c r="AT38" s="210">
        <v>35.523676880222844</v>
      </c>
      <c r="AU38" s="61"/>
      <c r="AV38" s="61"/>
      <c r="AW38" s="61"/>
      <c r="AX38" s="61"/>
      <c r="AY38" s="61"/>
      <c r="AZ38" s="61"/>
      <c r="BA38" s="61"/>
      <c r="BB38" s="74" t="str">
        <f t="shared" si="2"/>
        <v/>
      </c>
      <c r="BC38" s="1" t="str">
        <f t="shared" si="4"/>
        <v/>
      </c>
      <c r="BD38" s="1" t="str">
        <f t="shared" si="3"/>
        <v/>
      </c>
    </row>
    <row r="39" spans="1:56" s="2" customFormat="1" ht="17.25" customHeight="1" x14ac:dyDescent="0.3">
      <c r="A39" s="12"/>
      <c r="B39" s="349"/>
      <c r="C39" s="484"/>
      <c r="D39" s="11"/>
      <c r="E39" s="11"/>
      <c r="F39" s="11"/>
      <c r="G39" s="344"/>
      <c r="H39" s="364"/>
      <c r="I39" s="294" t="s">
        <v>181</v>
      </c>
      <c r="J39" s="294"/>
      <c r="K39" s="231"/>
      <c r="L39" s="11"/>
      <c r="AJ39" s="5"/>
      <c r="AP39" s="69" t="s">
        <v>182</v>
      </c>
      <c r="AQ39" s="70">
        <v>17</v>
      </c>
      <c r="AR39" s="70">
        <v>15</v>
      </c>
      <c r="AS39" s="70">
        <v>32</v>
      </c>
      <c r="AT39" s="210">
        <v>35.523676880222844</v>
      </c>
      <c r="AU39" s="61"/>
      <c r="AV39" s="61"/>
      <c r="AW39" s="61"/>
      <c r="AX39" s="61"/>
      <c r="AY39" s="61"/>
      <c r="AZ39" s="61"/>
      <c r="BA39" s="61"/>
      <c r="BB39" s="74" t="str">
        <f t="shared" si="2"/>
        <v/>
      </c>
      <c r="BC39" s="1" t="str">
        <f t="shared" si="4"/>
        <v/>
      </c>
      <c r="BD39" s="1" t="str">
        <f t="shared" si="3"/>
        <v/>
      </c>
    </row>
    <row r="40" spans="1:56" s="2" customFormat="1" ht="17.25" customHeight="1" x14ac:dyDescent="0.3">
      <c r="A40" s="12"/>
      <c r="B40" s="349"/>
      <c r="C40" s="484"/>
      <c r="D40" s="11"/>
      <c r="E40" s="11"/>
      <c r="F40" s="11"/>
      <c r="G40" s="344"/>
      <c r="H40" s="364"/>
      <c r="I40" s="294" t="s">
        <v>183</v>
      </c>
      <c r="J40" s="294"/>
      <c r="K40" s="231"/>
      <c r="L40" s="11"/>
      <c r="AJ40" s="5"/>
      <c r="AP40" s="69" t="s">
        <v>184</v>
      </c>
      <c r="AQ40" s="70">
        <v>12</v>
      </c>
      <c r="AR40" s="70">
        <v>19</v>
      </c>
      <c r="AS40" s="70">
        <v>31</v>
      </c>
      <c r="AT40" s="210">
        <v>35.523676880222844</v>
      </c>
      <c r="AU40" s="61"/>
      <c r="AV40" s="61"/>
      <c r="AW40" s="61"/>
      <c r="AX40" s="61"/>
      <c r="AY40" s="61"/>
      <c r="AZ40" s="61"/>
      <c r="BA40" s="61"/>
      <c r="BB40" s="74" t="str">
        <f t="shared" si="2"/>
        <v/>
      </c>
      <c r="BC40" s="1" t="str">
        <f t="shared" si="4"/>
        <v/>
      </c>
      <c r="BD40" s="1" t="str">
        <f t="shared" si="3"/>
        <v/>
      </c>
    </row>
    <row r="41" spans="1:56" s="2" customFormat="1" ht="17.25" customHeight="1" x14ac:dyDescent="0.3">
      <c r="A41" s="12"/>
      <c r="B41" s="349"/>
      <c r="C41" s="484"/>
      <c r="D41" s="11"/>
      <c r="E41" s="11"/>
      <c r="F41" s="11"/>
      <c r="G41" s="344"/>
      <c r="H41" s="364"/>
      <c r="I41" s="294" t="s">
        <v>185</v>
      </c>
      <c r="J41" s="294"/>
      <c r="K41" s="231"/>
      <c r="L41" s="11"/>
      <c r="AJ41" s="5"/>
      <c r="AP41" s="69" t="s">
        <v>186</v>
      </c>
      <c r="AQ41" s="70">
        <v>16</v>
      </c>
      <c r="AR41" s="70">
        <v>62</v>
      </c>
      <c r="AS41" s="70">
        <v>78</v>
      </c>
      <c r="AT41" s="210">
        <v>35.523676880222844</v>
      </c>
      <c r="AU41" s="61"/>
      <c r="AV41" s="61"/>
      <c r="AW41" s="61"/>
      <c r="AX41" s="61"/>
      <c r="AY41" s="61"/>
      <c r="AZ41" s="61"/>
      <c r="BA41" s="61"/>
      <c r="BB41" s="74" t="str">
        <f t="shared" si="2"/>
        <v/>
      </c>
      <c r="BC41" s="1" t="str">
        <f t="shared" si="4"/>
        <v/>
      </c>
      <c r="BD41" s="1" t="str">
        <f t="shared" si="3"/>
        <v/>
      </c>
    </row>
    <row r="42" spans="1:56" s="2" customFormat="1" ht="17.25" customHeight="1" x14ac:dyDescent="0.3">
      <c r="A42" s="12"/>
      <c r="B42" s="349"/>
      <c r="C42" s="484"/>
      <c r="D42" s="11"/>
      <c r="E42" s="11"/>
      <c r="F42" s="11"/>
      <c r="G42" s="344"/>
      <c r="H42" s="364"/>
      <c r="I42" s="294" t="s">
        <v>187</v>
      </c>
      <c r="J42" s="294"/>
      <c r="K42" s="231"/>
      <c r="L42" s="11"/>
      <c r="AJ42" s="5"/>
      <c r="AP42" s="69" t="s">
        <v>188</v>
      </c>
      <c r="AQ42" s="70">
        <v>6</v>
      </c>
      <c r="AR42" s="70">
        <v>20</v>
      </c>
      <c r="AS42" s="70">
        <v>26</v>
      </c>
      <c r="AT42" s="210">
        <v>35.836363636363636</v>
      </c>
      <c r="AU42" s="61"/>
      <c r="AV42" s="61"/>
      <c r="AW42" s="61"/>
      <c r="AX42" s="61"/>
      <c r="AY42" s="61"/>
      <c r="AZ42" s="61"/>
      <c r="BA42" s="61"/>
      <c r="BB42" s="74" t="str">
        <f t="shared" si="2"/>
        <v/>
      </c>
      <c r="BC42" s="1" t="str">
        <f t="shared" si="4"/>
        <v/>
      </c>
      <c r="BD42" s="1" t="str">
        <f t="shared" si="3"/>
        <v/>
      </c>
    </row>
    <row r="43" spans="1:56" s="2" customFormat="1" ht="17.25" customHeight="1" x14ac:dyDescent="0.3">
      <c r="A43" s="12"/>
      <c r="B43" s="349"/>
      <c r="C43" s="484"/>
      <c r="D43" s="11"/>
      <c r="E43" s="11"/>
      <c r="F43" s="11"/>
      <c r="G43" s="344"/>
      <c r="H43" s="364"/>
      <c r="I43" s="294" t="s">
        <v>189</v>
      </c>
      <c r="J43" s="294"/>
      <c r="K43" s="231"/>
      <c r="L43" s="11"/>
      <c r="AJ43" s="5"/>
      <c r="AP43" s="69" t="s">
        <v>190</v>
      </c>
      <c r="AQ43" s="70">
        <v>17</v>
      </c>
      <c r="AR43" s="70">
        <v>81</v>
      </c>
      <c r="AS43" s="70">
        <v>98</v>
      </c>
      <c r="AT43" s="210">
        <v>35.836363636363636</v>
      </c>
      <c r="AU43" s="61"/>
      <c r="AV43" s="61"/>
      <c r="AW43" s="61"/>
      <c r="AX43" s="61"/>
      <c r="AY43" s="61"/>
      <c r="AZ43" s="61"/>
      <c r="BA43" s="61"/>
      <c r="BB43" s="74" t="str">
        <f t="shared" si="2"/>
        <v/>
      </c>
      <c r="BC43" s="1" t="str">
        <f t="shared" si="4"/>
        <v/>
      </c>
      <c r="BD43" s="1" t="str">
        <f t="shared" si="3"/>
        <v/>
      </c>
    </row>
    <row r="44" spans="1:56" s="2" customFormat="1" ht="17.25" customHeight="1" x14ac:dyDescent="0.3">
      <c r="A44" s="12"/>
      <c r="B44" s="350"/>
      <c r="C44" s="485"/>
      <c r="D44" s="11"/>
      <c r="E44" s="11"/>
      <c r="F44" s="11"/>
      <c r="G44" s="344"/>
      <c r="H44" s="364"/>
      <c r="I44" s="294" t="s">
        <v>168</v>
      </c>
      <c r="J44" s="294"/>
      <c r="K44" s="231"/>
      <c r="L44" s="11"/>
      <c r="AJ44" s="5"/>
      <c r="AP44" s="69" t="s">
        <v>191</v>
      </c>
      <c r="AQ44" s="70">
        <v>21</v>
      </c>
      <c r="AR44" s="70">
        <v>120</v>
      </c>
      <c r="AS44" s="70">
        <v>141</v>
      </c>
      <c r="AT44" s="210">
        <v>35.836363636363636</v>
      </c>
      <c r="AU44" s="61"/>
      <c r="AV44" s="61"/>
      <c r="AW44" s="61"/>
      <c r="AX44" s="61"/>
      <c r="AY44" s="61"/>
      <c r="AZ44" s="61"/>
      <c r="BA44" s="61"/>
      <c r="BB44" s="74" t="str">
        <f t="shared" si="2"/>
        <v/>
      </c>
      <c r="BC44" s="1" t="str">
        <f t="shared" si="4"/>
        <v/>
      </c>
      <c r="BD44" s="1" t="str">
        <f t="shared" si="3"/>
        <v/>
      </c>
    </row>
    <row r="45" spans="1:56" s="2" customFormat="1" ht="17.25" customHeight="1" x14ac:dyDescent="0.3">
      <c r="A45" s="12"/>
      <c r="B45" s="11"/>
      <c r="C45" s="11"/>
      <c r="D45" s="11"/>
      <c r="E45" s="11"/>
      <c r="F45" s="11"/>
      <c r="G45" s="11"/>
      <c r="H45" s="11"/>
      <c r="I45" s="11"/>
      <c r="J45" s="11"/>
      <c r="K45" s="11"/>
      <c r="L45" s="11"/>
      <c r="AJ45" s="5"/>
      <c r="AP45" s="69" t="s">
        <v>192</v>
      </c>
      <c r="AQ45" s="70">
        <v>16</v>
      </c>
      <c r="AR45" s="70">
        <v>108</v>
      </c>
      <c r="AS45" s="70">
        <v>124</v>
      </c>
      <c r="AT45" s="210">
        <v>35.836363636363636</v>
      </c>
      <c r="AU45" s="61"/>
      <c r="AV45" s="61"/>
      <c r="AW45" s="61"/>
      <c r="AX45" s="61"/>
      <c r="AY45" s="61"/>
      <c r="AZ45" s="61"/>
      <c r="BA45" s="61"/>
      <c r="BB45" s="74" t="str">
        <f t="shared" si="2"/>
        <v/>
      </c>
      <c r="BC45" s="1" t="str">
        <f t="shared" si="4"/>
        <v/>
      </c>
      <c r="BD45" s="1" t="str">
        <f t="shared" si="3"/>
        <v/>
      </c>
    </row>
    <row r="46" spans="1:56" s="2" customFormat="1" ht="37.5" customHeight="1" x14ac:dyDescent="0.3">
      <c r="A46" s="13"/>
      <c r="B46" s="486" t="s">
        <v>193</v>
      </c>
      <c r="C46" s="487"/>
      <c r="D46" s="11"/>
      <c r="E46" s="11"/>
      <c r="F46" s="11"/>
      <c r="G46" s="8" t="s">
        <v>194</v>
      </c>
      <c r="H46" s="232"/>
      <c r="I46" s="19"/>
      <c r="J46" s="16"/>
      <c r="K46" s="16"/>
      <c r="L46" s="11"/>
      <c r="M46" s="4"/>
      <c r="AJ46" s="5"/>
      <c r="AP46" s="69" t="s">
        <v>195</v>
      </c>
      <c r="AQ46" s="70">
        <v>11</v>
      </c>
      <c r="AR46" s="70">
        <v>95</v>
      </c>
      <c r="AS46" s="70">
        <v>106</v>
      </c>
      <c r="AT46" s="210">
        <v>35.836363636363636</v>
      </c>
      <c r="AU46" s="61"/>
      <c r="AV46" s="61"/>
      <c r="AW46" s="61"/>
      <c r="AX46" s="61"/>
      <c r="AY46" s="61"/>
      <c r="AZ46" s="61"/>
      <c r="BA46" s="61"/>
      <c r="BB46" s="74" t="str">
        <f t="shared" si="2"/>
        <v/>
      </c>
      <c r="BC46" s="1" t="str">
        <f t="shared" si="4"/>
        <v/>
      </c>
      <c r="BD46" s="1" t="str">
        <f t="shared" si="3"/>
        <v/>
      </c>
    </row>
    <row r="47" spans="1:56" s="2" customFormat="1" ht="57" customHeight="1" x14ac:dyDescent="0.3">
      <c r="A47" s="12"/>
      <c r="B47" s="488"/>
      <c r="C47" s="489"/>
      <c r="D47" s="11"/>
      <c r="E47" s="11"/>
      <c r="F47" s="11"/>
      <c r="G47" s="24" t="str">
        <f>+IF($H$46="","",IF($H$46="Sí",$AD$3,""))</f>
        <v/>
      </c>
      <c r="H47" s="370"/>
      <c r="I47" s="345"/>
      <c r="J47" s="345"/>
      <c r="K47" s="345"/>
      <c r="L47" s="11"/>
      <c r="M47" s="1"/>
      <c r="AJ47" s="5"/>
      <c r="AP47" s="69" t="s">
        <v>196</v>
      </c>
      <c r="AQ47" s="70">
        <v>15</v>
      </c>
      <c r="AR47" s="70">
        <v>78</v>
      </c>
      <c r="AS47" s="70">
        <v>93</v>
      </c>
      <c r="AT47" s="210">
        <v>35.836363636363636</v>
      </c>
      <c r="AU47" s="61"/>
      <c r="AV47" s="61"/>
      <c r="AW47" s="61"/>
      <c r="AX47" s="61"/>
      <c r="AY47" s="61"/>
      <c r="AZ47" s="61"/>
      <c r="BA47" s="61"/>
      <c r="BB47" s="74" t="str">
        <f t="shared" si="2"/>
        <v/>
      </c>
      <c r="BC47" s="1" t="str">
        <f t="shared" si="4"/>
        <v/>
      </c>
      <c r="BD47" s="1" t="str">
        <f t="shared" si="3"/>
        <v/>
      </c>
    </row>
    <row r="48" spans="1:56" s="4" customFormat="1" ht="60" customHeight="1" x14ac:dyDescent="0.3">
      <c r="A48" s="12"/>
      <c r="B48" s="490"/>
      <c r="C48" s="491"/>
      <c r="D48" s="11"/>
      <c r="E48" s="11"/>
      <c r="F48" s="11"/>
      <c r="G48" s="24" t="str">
        <f>+IF($H$46="","",IF($H$46="Sí",$AD$4,""))</f>
        <v/>
      </c>
      <c r="H48" s="232"/>
      <c r="I48" s="8" t="str">
        <f>+IF($H$46="","",IF($H$48="Sí",$AF$4,""))</f>
        <v/>
      </c>
      <c r="J48" s="295" t="s">
        <v>42</v>
      </c>
      <c r="K48" s="295"/>
      <c r="L48" s="11"/>
      <c r="M48" s="1"/>
      <c r="N48" s="2"/>
      <c r="O48" s="2"/>
      <c r="P48" s="2"/>
      <c r="Q48" s="2"/>
      <c r="R48" s="2"/>
      <c r="AJ48" s="7"/>
      <c r="AP48" s="69" t="s">
        <v>197</v>
      </c>
      <c r="AQ48" s="70">
        <v>9</v>
      </c>
      <c r="AR48" s="70">
        <v>29</v>
      </c>
      <c r="AS48" s="70">
        <v>38</v>
      </c>
      <c r="AT48" s="210">
        <v>35.836363636363636</v>
      </c>
      <c r="AU48" s="75"/>
      <c r="AV48" s="75"/>
      <c r="AW48" s="75"/>
      <c r="AX48" s="75"/>
      <c r="AY48" s="75"/>
      <c r="AZ48" s="75"/>
      <c r="BA48" s="75"/>
      <c r="BB48" s="74" t="str">
        <f t="shared" si="2"/>
        <v/>
      </c>
      <c r="BC48" s="1" t="str">
        <f t="shared" si="4"/>
        <v/>
      </c>
      <c r="BD48" s="1" t="str">
        <f t="shared" si="3"/>
        <v/>
      </c>
    </row>
    <row r="49" spans="1:56" s="2" customFormat="1" ht="18.75" customHeight="1" x14ac:dyDescent="0.3">
      <c r="A49" s="11"/>
      <c r="B49" s="297"/>
      <c r="C49" s="298"/>
      <c r="D49" s="11"/>
      <c r="E49" s="11"/>
      <c r="F49" s="11"/>
      <c r="G49" s="276" t="str">
        <f>+IF($H$46="","",IF($H$47=$Q$4,"1.11.3. Marque (X), si el proyecto o iniciativa involucra:",""))</f>
        <v/>
      </c>
      <c r="H49" s="294" t="str">
        <f t="shared" ref="H49:H59" si="9">+IF($H$46="","",IF($H$47=$Q$4,$AE5,""))</f>
        <v/>
      </c>
      <c r="I49" s="294"/>
      <c r="J49" s="294"/>
      <c r="K49" s="231"/>
      <c r="L49" s="11"/>
      <c r="M49" s="1"/>
      <c r="AJ49" s="5"/>
      <c r="AP49" s="69" t="s">
        <v>198</v>
      </c>
      <c r="AQ49" s="70">
        <v>11</v>
      </c>
      <c r="AR49" s="70">
        <v>99</v>
      </c>
      <c r="AS49" s="70">
        <v>110</v>
      </c>
      <c r="AT49" s="210">
        <v>35.836363636363636</v>
      </c>
      <c r="AU49" s="61"/>
      <c r="AV49" s="61"/>
      <c r="AW49" s="61"/>
      <c r="AX49" s="61"/>
      <c r="AY49" s="61"/>
      <c r="AZ49" s="61"/>
      <c r="BA49" s="61"/>
      <c r="BB49" s="74" t="str">
        <f t="shared" si="2"/>
        <v/>
      </c>
      <c r="BC49" s="1" t="str">
        <f t="shared" si="4"/>
        <v/>
      </c>
      <c r="BD49" s="1" t="str">
        <f t="shared" si="3"/>
        <v/>
      </c>
    </row>
    <row r="50" spans="1:56" s="2" customFormat="1" ht="18.75" customHeight="1" thickBot="1" x14ac:dyDescent="0.35">
      <c r="A50" s="11"/>
      <c r="B50" s="299"/>
      <c r="C50" s="300"/>
      <c r="D50" s="11"/>
      <c r="E50" s="11"/>
      <c r="F50" s="11"/>
      <c r="G50" s="276"/>
      <c r="H50" s="294" t="str">
        <f t="shared" si="9"/>
        <v/>
      </c>
      <c r="I50" s="294"/>
      <c r="J50" s="294"/>
      <c r="K50" s="231"/>
      <c r="L50" s="11"/>
      <c r="M50" s="1"/>
      <c r="AJ50" s="5"/>
      <c r="AP50" s="76" t="s">
        <v>199</v>
      </c>
      <c r="AQ50" s="77">
        <v>23</v>
      </c>
      <c r="AR50" s="77">
        <v>117</v>
      </c>
      <c r="AS50" s="77">
        <v>140</v>
      </c>
      <c r="AT50" s="212">
        <v>35.836363636363636</v>
      </c>
      <c r="AU50" s="78"/>
      <c r="AV50" s="78"/>
      <c r="AW50" s="78"/>
      <c r="AX50" s="78"/>
      <c r="AY50" s="78"/>
      <c r="AZ50" s="78"/>
      <c r="BA50" s="78"/>
      <c r="BB50" s="74" t="str">
        <f t="shared" si="2"/>
        <v/>
      </c>
      <c r="BC50" s="1" t="str">
        <f t="shared" si="4"/>
        <v/>
      </c>
      <c r="BD50" s="1" t="str">
        <f t="shared" si="3"/>
        <v/>
      </c>
    </row>
    <row r="51" spans="1:56" ht="18.75" customHeight="1" x14ac:dyDescent="0.3">
      <c r="A51" s="11"/>
      <c r="B51" s="299"/>
      <c r="C51" s="300"/>
      <c r="D51" s="11"/>
      <c r="E51" s="11"/>
      <c r="F51" s="11"/>
      <c r="G51" s="276"/>
      <c r="H51" s="294" t="str">
        <f t="shared" si="9"/>
        <v/>
      </c>
      <c r="I51" s="294"/>
      <c r="J51" s="294"/>
      <c r="K51" s="231"/>
      <c r="L51" s="11"/>
      <c r="N51" s="2"/>
      <c r="O51" s="2"/>
      <c r="P51" s="2"/>
      <c r="Q51" s="2"/>
      <c r="R51" s="2"/>
      <c r="AJ51" s="6"/>
      <c r="AP51" s="33"/>
      <c r="AQ51" s="33"/>
      <c r="AR51" s="32"/>
      <c r="AS51" s="32"/>
      <c r="AT51" s="32"/>
    </row>
    <row r="52" spans="1:56" ht="18.75" customHeight="1" x14ac:dyDescent="0.3">
      <c r="A52" s="11"/>
      <c r="B52" s="299"/>
      <c r="C52" s="300"/>
      <c r="D52" s="11"/>
      <c r="E52" s="11"/>
      <c r="F52" s="11"/>
      <c r="G52" s="276"/>
      <c r="H52" s="294" t="str">
        <f t="shared" si="9"/>
        <v/>
      </c>
      <c r="I52" s="294"/>
      <c r="J52" s="294"/>
      <c r="K52" s="231"/>
      <c r="L52" s="11"/>
      <c r="N52" s="2"/>
      <c r="O52" s="2"/>
      <c r="P52" s="2"/>
      <c r="Q52" s="2"/>
      <c r="R52" s="2"/>
      <c r="AJ52" s="6"/>
    </row>
    <row r="53" spans="1:56" ht="18.75" customHeight="1" x14ac:dyDescent="0.3">
      <c r="A53" s="11"/>
      <c r="B53" s="299"/>
      <c r="C53" s="300"/>
      <c r="D53" s="11"/>
      <c r="E53" s="11"/>
      <c r="F53" s="11"/>
      <c r="G53" s="276"/>
      <c r="H53" s="294" t="str">
        <f t="shared" si="9"/>
        <v/>
      </c>
      <c r="I53" s="294"/>
      <c r="J53" s="294"/>
      <c r="K53" s="231"/>
      <c r="L53" s="11"/>
      <c r="N53" s="2"/>
      <c r="O53" s="2"/>
      <c r="P53" s="2"/>
      <c r="Q53" s="2"/>
      <c r="R53" s="2"/>
      <c r="AJ53" s="6"/>
    </row>
    <row r="54" spans="1:56" ht="18.75" customHeight="1" x14ac:dyDescent="0.3">
      <c r="A54" s="11"/>
      <c r="B54" s="299"/>
      <c r="C54" s="300"/>
      <c r="D54" s="11"/>
      <c r="E54" s="11"/>
      <c r="F54" s="11"/>
      <c r="G54" s="276"/>
      <c r="H54" s="294" t="str">
        <f t="shared" si="9"/>
        <v/>
      </c>
      <c r="I54" s="294"/>
      <c r="J54" s="294"/>
      <c r="K54" s="231"/>
      <c r="L54" s="11"/>
      <c r="N54" s="8"/>
      <c r="O54" s="2"/>
      <c r="P54" s="2"/>
      <c r="Q54" s="2"/>
      <c r="R54" s="2"/>
      <c r="AJ54" s="6"/>
    </row>
    <row r="55" spans="1:56" ht="18.75" customHeight="1" x14ac:dyDescent="0.3">
      <c r="A55" s="11"/>
      <c r="B55" s="299"/>
      <c r="C55" s="300"/>
      <c r="D55" s="11"/>
      <c r="E55" s="11"/>
      <c r="F55" s="11"/>
      <c r="G55" s="276"/>
      <c r="H55" s="294" t="str">
        <f t="shared" si="9"/>
        <v/>
      </c>
      <c r="I55" s="294"/>
      <c r="J55" s="294"/>
      <c r="K55" s="231"/>
      <c r="L55" s="11"/>
      <c r="N55" s="8"/>
      <c r="O55" s="2"/>
      <c r="P55" s="2"/>
      <c r="Q55" s="2"/>
      <c r="R55" s="2"/>
      <c r="AJ55" s="6"/>
    </row>
    <row r="56" spans="1:56" ht="31.5" customHeight="1" x14ac:dyDescent="0.3">
      <c r="A56" s="11"/>
      <c r="B56" s="299"/>
      <c r="C56" s="300"/>
      <c r="D56" s="11"/>
      <c r="E56" s="11"/>
      <c r="F56" s="11"/>
      <c r="G56" s="276"/>
      <c r="H56" s="294" t="str">
        <f t="shared" si="9"/>
        <v/>
      </c>
      <c r="I56" s="294"/>
      <c r="J56" s="294"/>
      <c r="K56" s="231"/>
      <c r="L56" s="11"/>
      <c r="N56" s="8"/>
      <c r="O56" s="2"/>
      <c r="P56" s="2"/>
      <c r="Q56" s="2"/>
      <c r="R56" s="2"/>
      <c r="AJ56" s="6"/>
    </row>
    <row r="57" spans="1:56" ht="18.75" customHeight="1" x14ac:dyDescent="0.3">
      <c r="A57" s="11"/>
      <c r="B57" s="299"/>
      <c r="C57" s="300"/>
      <c r="D57" s="11"/>
      <c r="E57" s="11"/>
      <c r="F57" s="11"/>
      <c r="G57" s="276"/>
      <c r="H57" s="294" t="str">
        <f t="shared" si="9"/>
        <v/>
      </c>
      <c r="I57" s="294"/>
      <c r="J57" s="294"/>
      <c r="K57" s="231"/>
      <c r="L57" s="11"/>
      <c r="N57" s="8"/>
      <c r="O57" s="2"/>
      <c r="P57" s="2"/>
      <c r="Q57" s="2"/>
      <c r="R57" s="2"/>
      <c r="AJ57" s="6"/>
    </row>
    <row r="58" spans="1:56" ht="18.75" customHeight="1" x14ac:dyDescent="0.3">
      <c r="A58" s="11"/>
      <c r="B58" s="299"/>
      <c r="C58" s="300"/>
      <c r="D58" s="11"/>
      <c r="E58" s="11"/>
      <c r="F58" s="11"/>
      <c r="G58" s="276"/>
      <c r="H58" s="294" t="str">
        <f t="shared" si="9"/>
        <v/>
      </c>
      <c r="I58" s="294"/>
      <c r="J58" s="294"/>
      <c r="K58" s="231"/>
      <c r="L58" s="11"/>
      <c r="N58" s="8"/>
      <c r="O58" s="2"/>
      <c r="P58" s="2"/>
      <c r="Q58" s="2"/>
      <c r="R58" s="2"/>
      <c r="AJ58" s="6"/>
    </row>
    <row r="59" spans="1:56" ht="18.75" customHeight="1" x14ac:dyDescent="0.3">
      <c r="A59" s="11"/>
      <c r="B59" s="299"/>
      <c r="C59" s="300"/>
      <c r="D59" s="11"/>
      <c r="E59" s="11"/>
      <c r="F59" s="11"/>
      <c r="G59" s="276"/>
      <c r="H59" s="294" t="str">
        <f t="shared" si="9"/>
        <v/>
      </c>
      <c r="I59" s="294"/>
      <c r="J59" s="294"/>
      <c r="K59" s="231"/>
      <c r="L59" s="11"/>
      <c r="N59" s="8"/>
      <c r="O59" s="2"/>
      <c r="P59" s="2"/>
      <c r="Q59" s="2"/>
      <c r="R59" s="2"/>
      <c r="AJ59" s="6"/>
    </row>
    <row r="60" spans="1:56" ht="47.25" customHeight="1" x14ac:dyDescent="0.3">
      <c r="A60" s="11"/>
      <c r="B60" s="301"/>
      <c r="C60" s="302"/>
      <c r="D60" s="11"/>
      <c r="E60" s="11"/>
      <c r="F60" s="11"/>
      <c r="G60" s="24" t="str">
        <f>+IF($H$46="","",IF($H$47=$Q$4,$AD$16,""))</f>
        <v/>
      </c>
      <c r="H60" s="232"/>
      <c r="I60" s="8" t="str">
        <f>+IF($H$46="","",IF(H60="Sí",$AF$16,""))</f>
        <v/>
      </c>
      <c r="J60" s="295"/>
      <c r="K60" s="295"/>
      <c r="L60" s="11"/>
      <c r="N60" s="8"/>
      <c r="O60" s="2"/>
      <c r="P60" s="2"/>
      <c r="Q60" s="2"/>
      <c r="R60" s="2"/>
      <c r="AJ60" s="6"/>
    </row>
    <row r="61" spans="1:56" x14ac:dyDescent="0.3">
      <c r="A61" s="11"/>
      <c r="B61" s="11"/>
      <c r="C61" s="11"/>
      <c r="D61" s="11"/>
      <c r="E61" s="11"/>
      <c r="F61" s="11"/>
      <c r="G61" s="11"/>
      <c r="H61" s="11"/>
      <c r="I61" s="11"/>
      <c r="J61" s="11"/>
      <c r="K61" s="11"/>
      <c r="L61" s="11"/>
      <c r="N61" s="8"/>
      <c r="P61" s="2"/>
      <c r="Q61" s="2"/>
      <c r="R61" s="2"/>
      <c r="AJ61" s="6"/>
    </row>
    <row r="62" spans="1:56" ht="60" customHeight="1" x14ac:dyDescent="0.3">
      <c r="A62" s="11"/>
      <c r="B62" s="346" t="s">
        <v>200</v>
      </c>
      <c r="C62" s="346" t="s">
        <v>201</v>
      </c>
      <c r="D62" s="346"/>
      <c r="E62" s="346"/>
      <c r="F62" s="346"/>
      <c r="G62" s="346"/>
      <c r="H62" s="346"/>
      <c r="I62" s="346"/>
      <c r="J62" s="346"/>
      <c r="K62" s="346"/>
      <c r="L62" s="15"/>
      <c r="N62" s="8"/>
      <c r="P62" s="2"/>
      <c r="Q62" s="2"/>
      <c r="R62" s="2"/>
      <c r="AJ62" s="6"/>
    </row>
    <row r="63" spans="1:56" x14ac:dyDescent="0.3">
      <c r="A63" s="11"/>
      <c r="B63" s="11"/>
      <c r="C63" s="11"/>
      <c r="D63" s="11"/>
      <c r="E63" s="11"/>
      <c r="F63" s="11"/>
      <c r="G63" s="11"/>
      <c r="H63" s="11"/>
      <c r="I63" s="11"/>
      <c r="J63" s="11"/>
      <c r="K63" s="11"/>
      <c r="L63" s="11"/>
      <c r="Q63" s="2"/>
      <c r="R63" s="2"/>
      <c r="AJ63" s="6"/>
    </row>
    <row r="64" spans="1:56" x14ac:dyDescent="0.3">
      <c r="A64" s="11"/>
      <c r="B64" s="492" t="s">
        <v>202</v>
      </c>
      <c r="C64" s="492"/>
      <c r="D64" s="492"/>
      <c r="E64" s="492"/>
      <c r="F64" s="492"/>
      <c r="G64" s="492"/>
      <c r="H64" s="492"/>
      <c r="I64" s="492"/>
      <c r="J64" s="492"/>
      <c r="K64" s="492"/>
      <c r="L64" s="11"/>
      <c r="AJ64" s="6"/>
    </row>
    <row r="65" spans="1:36" ht="60" customHeight="1" x14ac:dyDescent="0.3">
      <c r="A65" s="11"/>
      <c r="B65" s="492"/>
      <c r="C65" s="492"/>
      <c r="D65" s="492"/>
      <c r="E65" s="492"/>
      <c r="F65" s="492"/>
      <c r="G65" s="492"/>
      <c r="H65" s="492"/>
      <c r="I65" s="492"/>
      <c r="J65" s="492"/>
      <c r="K65" s="492"/>
      <c r="L65" s="11"/>
      <c r="AJ65" s="6"/>
    </row>
    <row r="66" spans="1:36" x14ac:dyDescent="0.3">
      <c r="A66" s="11"/>
      <c r="B66" s="11"/>
      <c r="C66" s="11"/>
      <c r="D66" s="11"/>
      <c r="E66" s="11"/>
      <c r="F66" s="11"/>
      <c r="G66" s="11"/>
      <c r="H66" s="11"/>
      <c r="I66" s="11"/>
      <c r="J66" s="11"/>
      <c r="K66" s="11"/>
      <c r="L66" s="11"/>
      <c r="AJ66" s="6"/>
    </row>
    <row r="67" spans="1:36" ht="17.25" customHeight="1" x14ac:dyDescent="0.3">
      <c r="A67" s="11"/>
      <c r="B67" s="11"/>
      <c r="C67" s="22" t="s">
        <v>203</v>
      </c>
      <c r="D67" s="11"/>
      <c r="E67" s="11"/>
      <c r="F67" s="11"/>
      <c r="G67" s="11"/>
      <c r="H67" s="11"/>
      <c r="I67" s="11"/>
      <c r="J67" s="11"/>
      <c r="K67" s="11"/>
      <c r="L67" s="11"/>
      <c r="AJ67" s="6"/>
    </row>
    <row r="68" spans="1:36" x14ac:dyDescent="0.3">
      <c r="A68" s="11"/>
      <c r="B68" s="11"/>
      <c r="C68" s="11"/>
      <c r="D68" s="11"/>
      <c r="E68" s="11"/>
      <c r="F68" s="11"/>
      <c r="G68" s="11"/>
      <c r="H68" s="11"/>
      <c r="I68" s="11"/>
      <c r="J68" s="11"/>
      <c r="K68" s="11"/>
      <c r="L68" s="11"/>
      <c r="AJ68" s="6"/>
    </row>
    <row r="69" spans="1:36" ht="46.5" customHeight="1" x14ac:dyDescent="0.3">
      <c r="A69" s="11"/>
      <c r="B69" s="386"/>
      <c r="C69" s="493" t="s">
        <v>204</v>
      </c>
      <c r="D69" s="16"/>
      <c r="E69" s="16"/>
      <c r="F69" s="16"/>
      <c r="G69" s="344" t="s">
        <v>372</v>
      </c>
      <c r="H69" s="276"/>
      <c r="I69" s="276"/>
      <c r="J69" s="276"/>
      <c r="K69" s="232"/>
      <c r="L69" s="11"/>
      <c r="N69" s="17"/>
    </row>
    <row r="70" spans="1:36" ht="64.5" customHeight="1" x14ac:dyDescent="0.3">
      <c r="A70" s="11"/>
      <c r="B70" s="386"/>
      <c r="C70" s="493"/>
      <c r="D70" s="16"/>
      <c r="E70" s="16"/>
      <c r="F70" s="16"/>
      <c r="G70" s="272" t="s">
        <v>205</v>
      </c>
      <c r="H70" s="272"/>
      <c r="I70" s="272"/>
      <c r="J70" s="306"/>
      <c r="K70" s="233"/>
      <c r="L70" s="11"/>
      <c r="N70" s="17"/>
    </row>
    <row r="71" spans="1:36" ht="30" customHeight="1" x14ac:dyDescent="0.3">
      <c r="A71" s="11"/>
      <c r="B71" s="386"/>
      <c r="C71" s="493"/>
      <c r="D71" s="16"/>
      <c r="E71" s="16"/>
      <c r="F71" s="16"/>
      <c r="G71" s="252" t="str">
        <f>+IF($K$70="","",IF(K70="Sí"," 2.1.2.1. Mencione ¿cuál es el instrumento?",""))</f>
        <v/>
      </c>
      <c r="H71" s="303"/>
      <c r="I71" s="304"/>
      <c r="J71" s="304"/>
      <c r="K71" s="305"/>
      <c r="L71" s="11"/>
      <c r="N71" s="17"/>
    </row>
    <row r="72" spans="1:36" ht="33.75" customHeight="1" x14ac:dyDescent="0.3">
      <c r="A72" s="11"/>
      <c r="B72" s="11"/>
      <c r="C72" s="11"/>
      <c r="D72" s="16"/>
      <c r="E72" s="16"/>
      <c r="F72" s="16"/>
      <c r="G72" s="11"/>
      <c r="H72" s="11"/>
      <c r="I72" s="11"/>
      <c r="J72" s="11"/>
      <c r="K72" s="11"/>
      <c r="L72" s="11"/>
    </row>
    <row r="73" spans="1:36" ht="48" customHeight="1" x14ac:dyDescent="0.3">
      <c r="A73" s="11"/>
      <c r="B73" s="318"/>
      <c r="C73" s="494" t="s">
        <v>206</v>
      </c>
      <c r="D73" s="16"/>
      <c r="E73" s="16"/>
      <c r="F73" s="16"/>
      <c r="G73" s="276" t="s">
        <v>207</v>
      </c>
      <c r="H73" s="276"/>
      <c r="I73" s="276"/>
      <c r="J73" s="276"/>
      <c r="K73" s="233"/>
      <c r="L73" s="11"/>
    </row>
    <row r="74" spans="1:36" x14ac:dyDescent="0.3">
      <c r="A74" s="11"/>
      <c r="B74" s="319"/>
      <c r="C74" s="494"/>
      <c r="D74" s="16"/>
      <c r="E74" s="16"/>
      <c r="F74" s="16"/>
      <c r="G74" s="8" t="str">
        <f>+IF($G$73="","",IF(K73="Sí","2.2.1.1 ¿Cuál es la metodología y/o normativa?",""))</f>
        <v/>
      </c>
      <c r="H74" s="303"/>
      <c r="I74" s="304"/>
      <c r="J74" s="304"/>
      <c r="K74" s="305"/>
      <c r="L74" s="11"/>
    </row>
    <row r="75" spans="1:36" ht="36.75" customHeight="1" x14ac:dyDescent="0.3">
      <c r="A75" s="11"/>
      <c r="B75" s="319"/>
      <c r="C75" s="494"/>
      <c r="D75" s="16"/>
      <c r="E75" s="16"/>
      <c r="F75" s="16"/>
      <c r="G75" s="276" t="s">
        <v>208</v>
      </c>
      <c r="H75" s="276"/>
      <c r="I75" s="276"/>
      <c r="J75" s="286"/>
      <c r="K75" s="234"/>
      <c r="L75" s="11"/>
    </row>
    <row r="76" spans="1:36" x14ac:dyDescent="0.3">
      <c r="A76" s="11"/>
      <c r="B76" s="319"/>
      <c r="C76" s="494"/>
      <c r="D76" s="16"/>
      <c r="E76" s="16"/>
      <c r="F76" s="16"/>
      <c r="G76" s="276" t="str">
        <f>+IF($G$75="","",IF(K75="Sí","2.2.2.1 ¿Cuál es la fecha límite?",""))</f>
        <v/>
      </c>
      <c r="H76" s="276"/>
      <c r="I76" s="276"/>
      <c r="J76" s="276"/>
      <c r="K76" s="441"/>
      <c r="L76" s="11"/>
    </row>
    <row r="77" spans="1:36" x14ac:dyDescent="0.3">
      <c r="A77" s="11"/>
      <c r="B77" s="319"/>
      <c r="C77" s="494"/>
      <c r="D77" s="11"/>
      <c r="E77" s="11"/>
      <c r="F77" s="11"/>
      <c r="G77" s="276" t="s">
        <v>209</v>
      </c>
      <c r="H77" s="276"/>
      <c r="I77" s="276"/>
      <c r="J77" s="276"/>
      <c r="K77" s="232"/>
      <c r="L77" s="11"/>
    </row>
    <row r="78" spans="1:36" ht="52.5" customHeight="1" x14ac:dyDescent="0.3">
      <c r="A78" s="11"/>
      <c r="B78" s="319"/>
      <c r="C78" s="494"/>
      <c r="D78" s="11"/>
      <c r="E78" s="11"/>
      <c r="F78" s="11"/>
      <c r="G78" s="276" t="s">
        <v>373</v>
      </c>
      <c r="H78" s="276"/>
      <c r="I78" s="276"/>
      <c r="J78" s="276"/>
      <c r="K78" s="232"/>
      <c r="L78" s="11"/>
    </row>
    <row r="79" spans="1:36" x14ac:dyDescent="0.3">
      <c r="A79" s="11"/>
      <c r="B79" s="319"/>
      <c r="C79" s="494"/>
      <c r="D79" s="11"/>
      <c r="E79" s="11"/>
      <c r="F79" s="11"/>
      <c r="G79" s="276" t="s">
        <v>210</v>
      </c>
      <c r="H79" s="276"/>
      <c r="I79" s="276"/>
      <c r="J79" s="8" t="s">
        <v>211</v>
      </c>
      <c r="K79" s="232"/>
      <c r="L79" s="11"/>
    </row>
    <row r="80" spans="1:36" x14ac:dyDescent="0.3">
      <c r="A80" s="11"/>
      <c r="B80" s="319"/>
      <c r="C80" s="494"/>
      <c r="D80" s="11"/>
      <c r="E80" s="11"/>
      <c r="F80" s="11"/>
      <c r="G80" s="276"/>
      <c r="H80" s="276"/>
      <c r="I80" s="276"/>
      <c r="J80" s="8" t="s">
        <v>212</v>
      </c>
      <c r="K80" s="232"/>
      <c r="L80" s="11"/>
    </row>
    <row r="81" spans="1:16" ht="17.25" customHeight="1" x14ac:dyDescent="0.3">
      <c r="A81" s="11"/>
      <c r="B81" s="320"/>
      <c r="C81" s="494"/>
      <c r="D81" s="11"/>
      <c r="E81" s="11"/>
      <c r="F81" s="11"/>
      <c r="G81" s="276"/>
      <c r="H81" s="276"/>
      <c r="I81" s="276"/>
      <c r="J81" s="8" t="s">
        <v>213</v>
      </c>
      <c r="K81" s="232"/>
      <c r="L81" s="11"/>
    </row>
    <row r="82" spans="1:16" x14ac:dyDescent="0.3">
      <c r="A82" s="11"/>
      <c r="B82" s="11"/>
      <c r="C82" s="11"/>
      <c r="D82" s="11"/>
      <c r="E82" s="11"/>
      <c r="F82" s="11"/>
      <c r="G82" s="11"/>
      <c r="H82" s="11"/>
      <c r="I82" s="11"/>
      <c r="J82" s="11"/>
      <c r="K82" s="11"/>
      <c r="L82" s="11"/>
    </row>
    <row r="83" spans="1:16" ht="103.5" customHeight="1" x14ac:dyDescent="0.3">
      <c r="A83" s="11"/>
      <c r="B83" s="38"/>
      <c r="C83" s="495" t="s">
        <v>214</v>
      </c>
      <c r="D83" s="11"/>
      <c r="E83" s="11"/>
      <c r="F83" s="11"/>
      <c r="G83" s="344" t="s">
        <v>215</v>
      </c>
      <c r="H83" s="344"/>
      <c r="I83" s="344"/>
      <c r="J83" s="344"/>
      <c r="K83" s="235"/>
      <c r="L83" s="11"/>
    </row>
    <row r="84" spans="1:16" x14ac:dyDescent="0.3">
      <c r="A84" s="11"/>
      <c r="B84" s="11"/>
      <c r="C84" s="11"/>
      <c r="D84" s="11"/>
      <c r="E84" s="11"/>
      <c r="F84" s="11"/>
      <c r="G84" s="11"/>
      <c r="H84" s="11"/>
      <c r="I84" s="11"/>
      <c r="J84" s="11"/>
      <c r="K84" s="11"/>
      <c r="L84" s="11"/>
    </row>
    <row r="85" spans="1:16" x14ac:dyDescent="0.3">
      <c r="A85" s="11"/>
      <c r="B85" s="493" t="s">
        <v>216</v>
      </c>
      <c r="C85" s="493"/>
      <c r="D85" s="11"/>
      <c r="E85" s="11"/>
      <c r="F85" s="11"/>
      <c r="G85" s="276" t="s">
        <v>217</v>
      </c>
      <c r="H85" s="276"/>
      <c r="I85" s="276"/>
      <c r="J85" s="276"/>
      <c r="K85" s="11"/>
      <c r="L85" s="11"/>
    </row>
    <row r="86" spans="1:16" ht="164.25" customHeight="1" x14ac:dyDescent="0.3">
      <c r="A86" s="11"/>
      <c r="B86" s="284"/>
      <c r="C86" s="285"/>
      <c r="D86" s="11"/>
      <c r="E86" s="11"/>
      <c r="F86" s="11"/>
      <c r="G86" s="387" t="s">
        <v>218</v>
      </c>
      <c r="H86" s="387"/>
      <c r="I86" s="387"/>
      <c r="J86" s="387"/>
      <c r="K86" s="11"/>
      <c r="L86" s="11"/>
    </row>
    <row r="87" spans="1:16" x14ac:dyDescent="0.3">
      <c r="A87" s="11"/>
      <c r="B87" s="11"/>
      <c r="C87" s="11"/>
      <c r="D87" s="11"/>
      <c r="E87" s="11"/>
      <c r="F87" s="11"/>
      <c r="G87" s="23"/>
      <c r="H87" s="11"/>
      <c r="I87" s="11"/>
      <c r="J87" s="11"/>
      <c r="K87" s="11"/>
      <c r="L87" s="11"/>
    </row>
    <row r="88" spans="1:16" ht="34.5" x14ac:dyDescent="0.3">
      <c r="A88" s="11"/>
      <c r="B88" s="11"/>
      <c r="C88" s="30" t="s">
        <v>374</v>
      </c>
      <c r="D88" s="250"/>
      <c r="E88" s="208"/>
      <c r="F88" s="208"/>
      <c r="G88" s="11"/>
      <c r="H88" s="11"/>
      <c r="I88" s="11"/>
      <c r="J88" s="11"/>
      <c r="K88" s="11"/>
      <c r="L88" s="11"/>
    </row>
    <row r="89" spans="1:16" ht="18" thickBot="1" x14ac:dyDescent="0.35">
      <c r="A89" s="11"/>
      <c r="B89" s="11"/>
      <c r="C89" s="26"/>
      <c r="D89" s="11"/>
      <c r="E89" s="11"/>
      <c r="F89" s="11"/>
      <c r="G89" s="11"/>
      <c r="H89" s="11"/>
      <c r="I89" s="11"/>
      <c r="J89" s="11"/>
      <c r="K89" s="11"/>
      <c r="L89" s="11"/>
    </row>
    <row r="90" spans="1:16" ht="40.5" customHeight="1" x14ac:dyDescent="0.3">
      <c r="A90" s="11"/>
      <c r="B90" s="11"/>
      <c r="C90" s="287" t="s">
        <v>219</v>
      </c>
      <c r="D90" s="289" t="s">
        <v>220</v>
      </c>
      <c r="E90" s="309" t="s">
        <v>221</v>
      </c>
      <c r="F90" s="309" t="s">
        <v>13</v>
      </c>
      <c r="G90" s="291" t="s">
        <v>222</v>
      </c>
      <c r="H90" s="292"/>
      <c r="I90" s="292"/>
      <c r="J90" s="293"/>
      <c r="K90" s="307" t="s">
        <v>223</v>
      </c>
      <c r="L90" s="11"/>
      <c r="N90" s="204"/>
      <c r="O90" s="204"/>
    </row>
    <row r="91" spans="1:16" ht="18" thickBot="1" x14ac:dyDescent="0.35">
      <c r="A91" s="11"/>
      <c r="B91" s="11"/>
      <c r="C91" s="288"/>
      <c r="D91" s="290"/>
      <c r="E91" s="310"/>
      <c r="F91" s="310"/>
      <c r="G91" s="187" t="s">
        <v>224</v>
      </c>
      <c r="H91" s="187" t="s">
        <v>225</v>
      </c>
      <c r="I91" s="187" t="s">
        <v>226</v>
      </c>
      <c r="J91" s="187" t="s">
        <v>227</v>
      </c>
      <c r="K91" s="308"/>
      <c r="L91" s="11"/>
    </row>
    <row r="92" spans="1:16" ht="30" customHeight="1" x14ac:dyDescent="0.3">
      <c r="A92" s="11"/>
      <c r="B92" s="11"/>
      <c r="C92" s="236"/>
      <c r="D92" s="207" t="str">
        <f t="shared" ref="D92:D116" si="10">IFERROR(IF($C92="","",INDEX($BB$3:$BC$50,MATCH($C92,$BB$3:$BB$50,0),2)),"")</f>
        <v/>
      </c>
      <c r="E92" s="217" t="str">
        <f t="shared" ref="E92:E116" si="11">+IF(D92="","",D92/$D$117)</f>
        <v/>
      </c>
      <c r="F92" s="213" t="str">
        <f t="shared" ref="F92:F116" si="12">IFERROR(IF($C92="","",INDEX($BB$3:$BD$50,MATCH($C92,$BB$3:$BB$50,0),3)),"")</f>
        <v/>
      </c>
      <c r="G92" s="239"/>
      <c r="H92" s="239"/>
      <c r="I92" s="239"/>
      <c r="J92" s="247" t="str">
        <f t="shared" ref="J92:J101" si="13">+IF(SUM(G92:I92)=0,"",IF(SUM(G92:I92)&gt;1,"ERROR",SUM(G92:I92)))</f>
        <v/>
      </c>
      <c r="K92" s="240"/>
      <c r="L92" s="11"/>
      <c r="P92" s="198"/>
    </row>
    <row r="93" spans="1:16" x14ac:dyDescent="0.3">
      <c r="A93" s="11"/>
      <c r="B93" s="11"/>
      <c r="C93" s="237"/>
      <c r="D93" s="207" t="str">
        <f t="shared" si="10"/>
        <v/>
      </c>
      <c r="E93" s="217" t="str">
        <f t="shared" si="11"/>
        <v/>
      </c>
      <c r="F93" s="213" t="str">
        <f t="shared" si="12"/>
        <v/>
      </c>
      <c r="G93" s="241"/>
      <c r="H93" s="241"/>
      <c r="I93" s="241"/>
      <c r="J93" s="248" t="str">
        <f t="shared" si="13"/>
        <v/>
      </c>
      <c r="K93" s="242"/>
      <c r="L93" s="11"/>
    </row>
    <row r="94" spans="1:16" x14ac:dyDescent="0.3">
      <c r="A94" s="11"/>
      <c r="B94" s="11"/>
      <c r="C94" s="237"/>
      <c r="D94" s="207" t="str">
        <f t="shared" si="10"/>
        <v/>
      </c>
      <c r="E94" s="217" t="str">
        <f t="shared" si="11"/>
        <v/>
      </c>
      <c r="F94" s="213" t="str">
        <f t="shared" si="12"/>
        <v/>
      </c>
      <c r="G94" s="241"/>
      <c r="H94" s="241"/>
      <c r="I94" s="241"/>
      <c r="J94" s="248" t="str">
        <f t="shared" si="13"/>
        <v/>
      </c>
      <c r="K94" s="242"/>
      <c r="L94" s="11"/>
    </row>
    <row r="95" spans="1:16" x14ac:dyDescent="0.3">
      <c r="A95" s="11"/>
      <c r="B95" s="11"/>
      <c r="C95" s="237"/>
      <c r="D95" s="207" t="str">
        <f t="shared" si="10"/>
        <v/>
      </c>
      <c r="E95" s="217" t="str">
        <f t="shared" si="11"/>
        <v/>
      </c>
      <c r="F95" s="213" t="str">
        <f t="shared" si="12"/>
        <v/>
      </c>
      <c r="G95" s="241"/>
      <c r="H95" s="241"/>
      <c r="I95" s="241"/>
      <c r="J95" s="248" t="str">
        <f t="shared" si="13"/>
        <v/>
      </c>
      <c r="K95" s="242"/>
      <c r="L95" s="11"/>
    </row>
    <row r="96" spans="1:16" x14ac:dyDescent="0.3">
      <c r="A96" s="11"/>
      <c r="B96" s="11"/>
      <c r="C96" s="237"/>
      <c r="D96" s="207" t="str">
        <f t="shared" si="10"/>
        <v/>
      </c>
      <c r="E96" s="217" t="str">
        <f t="shared" si="11"/>
        <v/>
      </c>
      <c r="F96" s="213" t="str">
        <f t="shared" si="12"/>
        <v/>
      </c>
      <c r="G96" s="241"/>
      <c r="H96" s="241"/>
      <c r="I96" s="241"/>
      <c r="J96" s="248" t="str">
        <f t="shared" si="13"/>
        <v/>
      </c>
      <c r="K96" s="242"/>
      <c r="L96" s="11"/>
    </row>
    <row r="97" spans="1:12" x14ac:dyDescent="0.3">
      <c r="A97" s="11"/>
      <c r="B97" s="11"/>
      <c r="C97" s="237"/>
      <c r="D97" s="207" t="str">
        <f t="shared" si="10"/>
        <v/>
      </c>
      <c r="E97" s="217" t="str">
        <f t="shared" si="11"/>
        <v/>
      </c>
      <c r="F97" s="213" t="str">
        <f t="shared" si="12"/>
        <v/>
      </c>
      <c r="G97" s="241"/>
      <c r="H97" s="241"/>
      <c r="I97" s="241"/>
      <c r="J97" s="248" t="str">
        <f t="shared" si="13"/>
        <v/>
      </c>
      <c r="K97" s="242"/>
      <c r="L97" s="11"/>
    </row>
    <row r="98" spans="1:12" x14ac:dyDescent="0.3">
      <c r="A98" s="11"/>
      <c r="B98" s="11"/>
      <c r="C98" s="237"/>
      <c r="D98" s="207" t="str">
        <f t="shared" si="10"/>
        <v/>
      </c>
      <c r="E98" s="217" t="str">
        <f t="shared" si="11"/>
        <v/>
      </c>
      <c r="F98" s="213" t="str">
        <f t="shared" si="12"/>
        <v/>
      </c>
      <c r="G98" s="241"/>
      <c r="H98" s="241"/>
      <c r="I98" s="241"/>
      <c r="J98" s="248" t="str">
        <f t="shared" si="13"/>
        <v/>
      </c>
      <c r="K98" s="242"/>
      <c r="L98" s="11"/>
    </row>
    <row r="99" spans="1:12" x14ac:dyDescent="0.3">
      <c r="A99" s="11"/>
      <c r="B99" s="11"/>
      <c r="C99" s="237"/>
      <c r="D99" s="207" t="str">
        <f t="shared" si="10"/>
        <v/>
      </c>
      <c r="E99" s="217" t="str">
        <f t="shared" si="11"/>
        <v/>
      </c>
      <c r="F99" s="213" t="str">
        <f t="shared" si="12"/>
        <v/>
      </c>
      <c r="G99" s="241"/>
      <c r="H99" s="241"/>
      <c r="I99" s="241"/>
      <c r="J99" s="248" t="str">
        <f t="shared" si="13"/>
        <v/>
      </c>
      <c r="K99" s="242"/>
      <c r="L99" s="11"/>
    </row>
    <row r="100" spans="1:12" x14ac:dyDescent="0.3">
      <c r="A100" s="11"/>
      <c r="B100" s="11"/>
      <c r="C100" s="237"/>
      <c r="D100" s="207" t="str">
        <f t="shared" si="10"/>
        <v/>
      </c>
      <c r="E100" s="217" t="str">
        <f t="shared" si="11"/>
        <v/>
      </c>
      <c r="F100" s="213" t="str">
        <f t="shared" si="12"/>
        <v/>
      </c>
      <c r="G100" s="241"/>
      <c r="H100" s="241"/>
      <c r="I100" s="241"/>
      <c r="J100" s="248" t="str">
        <f t="shared" si="13"/>
        <v/>
      </c>
      <c r="K100" s="242"/>
      <c r="L100" s="11"/>
    </row>
    <row r="101" spans="1:12" x14ac:dyDescent="0.3">
      <c r="A101" s="11"/>
      <c r="B101" s="11"/>
      <c r="C101" s="237"/>
      <c r="D101" s="207" t="str">
        <f t="shared" si="10"/>
        <v/>
      </c>
      <c r="E101" s="217" t="str">
        <f t="shared" si="11"/>
        <v/>
      </c>
      <c r="F101" s="213" t="str">
        <f t="shared" si="12"/>
        <v/>
      </c>
      <c r="G101" s="241"/>
      <c r="H101" s="241"/>
      <c r="I101" s="241"/>
      <c r="J101" s="248" t="str">
        <f t="shared" si="13"/>
        <v/>
      </c>
      <c r="K101" s="242"/>
      <c r="L101" s="11"/>
    </row>
    <row r="102" spans="1:12" x14ac:dyDescent="0.3">
      <c r="A102" s="11"/>
      <c r="B102" s="11"/>
      <c r="C102" s="237"/>
      <c r="D102" s="207" t="str">
        <f t="shared" si="10"/>
        <v/>
      </c>
      <c r="E102" s="217" t="str">
        <f t="shared" si="11"/>
        <v/>
      </c>
      <c r="F102" s="213" t="str">
        <f t="shared" si="12"/>
        <v/>
      </c>
      <c r="G102" s="241"/>
      <c r="H102" s="241"/>
      <c r="I102" s="241"/>
      <c r="J102" s="248" t="str">
        <f t="shared" ref="J102:J116" si="14">+IF(SUM(G102:I102)=0,"",IF(SUM(G102:I102)&gt;1,"ERROR",SUM(G102:I102)))</f>
        <v/>
      </c>
      <c r="K102" s="242"/>
      <c r="L102" s="11"/>
    </row>
    <row r="103" spans="1:12" x14ac:dyDescent="0.3">
      <c r="A103" s="11"/>
      <c r="B103" s="11"/>
      <c r="C103" s="237"/>
      <c r="D103" s="207" t="str">
        <f t="shared" si="10"/>
        <v/>
      </c>
      <c r="E103" s="217" t="str">
        <f t="shared" si="11"/>
        <v/>
      </c>
      <c r="F103" s="213" t="str">
        <f t="shared" si="12"/>
        <v/>
      </c>
      <c r="G103" s="241"/>
      <c r="H103" s="241"/>
      <c r="I103" s="241"/>
      <c r="J103" s="248" t="str">
        <f t="shared" si="14"/>
        <v/>
      </c>
      <c r="K103" s="242"/>
      <c r="L103" s="11"/>
    </row>
    <row r="104" spans="1:12" x14ac:dyDescent="0.3">
      <c r="A104" s="11"/>
      <c r="B104" s="11"/>
      <c r="C104" s="237"/>
      <c r="D104" s="207" t="str">
        <f t="shared" si="10"/>
        <v/>
      </c>
      <c r="E104" s="217" t="str">
        <f t="shared" si="11"/>
        <v/>
      </c>
      <c r="F104" s="213" t="str">
        <f t="shared" si="12"/>
        <v/>
      </c>
      <c r="G104" s="241"/>
      <c r="H104" s="241"/>
      <c r="I104" s="241"/>
      <c r="J104" s="248" t="str">
        <f t="shared" si="14"/>
        <v/>
      </c>
      <c r="K104" s="242"/>
      <c r="L104" s="11"/>
    </row>
    <row r="105" spans="1:12" x14ac:dyDescent="0.3">
      <c r="A105" s="11"/>
      <c r="B105" s="11"/>
      <c r="C105" s="237"/>
      <c r="D105" s="207" t="str">
        <f t="shared" si="10"/>
        <v/>
      </c>
      <c r="E105" s="217" t="str">
        <f t="shared" si="11"/>
        <v/>
      </c>
      <c r="F105" s="213" t="str">
        <f t="shared" si="12"/>
        <v/>
      </c>
      <c r="G105" s="241"/>
      <c r="H105" s="241"/>
      <c r="I105" s="241"/>
      <c r="J105" s="248" t="str">
        <f t="shared" si="14"/>
        <v/>
      </c>
      <c r="K105" s="242"/>
      <c r="L105" s="11"/>
    </row>
    <row r="106" spans="1:12" x14ac:dyDescent="0.3">
      <c r="A106" s="11"/>
      <c r="B106" s="11"/>
      <c r="C106" s="237"/>
      <c r="D106" s="207" t="str">
        <f t="shared" si="10"/>
        <v/>
      </c>
      <c r="E106" s="217" t="str">
        <f t="shared" si="11"/>
        <v/>
      </c>
      <c r="F106" s="213" t="str">
        <f t="shared" si="12"/>
        <v/>
      </c>
      <c r="G106" s="241"/>
      <c r="H106" s="241"/>
      <c r="I106" s="241"/>
      <c r="J106" s="248" t="str">
        <f t="shared" si="14"/>
        <v/>
      </c>
      <c r="K106" s="242"/>
      <c r="L106" s="11"/>
    </row>
    <row r="107" spans="1:12" x14ac:dyDescent="0.3">
      <c r="A107" s="11"/>
      <c r="B107" s="11"/>
      <c r="C107" s="237"/>
      <c r="D107" s="207" t="str">
        <f t="shared" si="10"/>
        <v/>
      </c>
      <c r="E107" s="217" t="str">
        <f t="shared" si="11"/>
        <v/>
      </c>
      <c r="F107" s="213" t="str">
        <f t="shared" si="12"/>
        <v/>
      </c>
      <c r="G107" s="241"/>
      <c r="H107" s="241"/>
      <c r="I107" s="241"/>
      <c r="J107" s="248" t="str">
        <f t="shared" si="14"/>
        <v/>
      </c>
      <c r="K107" s="242"/>
      <c r="L107" s="11"/>
    </row>
    <row r="108" spans="1:12" x14ac:dyDescent="0.3">
      <c r="A108" s="11"/>
      <c r="B108" s="11"/>
      <c r="C108" s="237"/>
      <c r="D108" s="207" t="str">
        <f t="shared" si="10"/>
        <v/>
      </c>
      <c r="E108" s="217" t="str">
        <f t="shared" si="11"/>
        <v/>
      </c>
      <c r="F108" s="213" t="str">
        <f t="shared" si="12"/>
        <v/>
      </c>
      <c r="G108" s="241"/>
      <c r="H108" s="241"/>
      <c r="I108" s="241"/>
      <c r="J108" s="248" t="str">
        <f t="shared" si="14"/>
        <v/>
      </c>
      <c r="K108" s="242"/>
      <c r="L108" s="11"/>
    </row>
    <row r="109" spans="1:12" x14ac:dyDescent="0.3">
      <c r="A109" s="11"/>
      <c r="B109" s="11"/>
      <c r="C109" s="237"/>
      <c r="D109" s="207" t="str">
        <f t="shared" si="10"/>
        <v/>
      </c>
      <c r="E109" s="217" t="str">
        <f t="shared" si="11"/>
        <v/>
      </c>
      <c r="F109" s="213" t="str">
        <f t="shared" si="12"/>
        <v/>
      </c>
      <c r="G109" s="241"/>
      <c r="H109" s="241"/>
      <c r="I109" s="241"/>
      <c r="J109" s="248" t="str">
        <f t="shared" si="14"/>
        <v/>
      </c>
      <c r="K109" s="242"/>
      <c r="L109" s="11"/>
    </row>
    <row r="110" spans="1:12" x14ac:dyDescent="0.3">
      <c r="A110" s="11"/>
      <c r="B110" s="11"/>
      <c r="C110" s="237"/>
      <c r="D110" s="207" t="str">
        <f t="shared" si="10"/>
        <v/>
      </c>
      <c r="E110" s="217" t="str">
        <f t="shared" si="11"/>
        <v/>
      </c>
      <c r="F110" s="213" t="str">
        <f t="shared" si="12"/>
        <v/>
      </c>
      <c r="G110" s="241"/>
      <c r="H110" s="241"/>
      <c r="I110" s="241"/>
      <c r="J110" s="248" t="str">
        <f t="shared" si="14"/>
        <v/>
      </c>
      <c r="K110" s="242"/>
      <c r="L110" s="11"/>
    </row>
    <row r="111" spans="1:12" x14ac:dyDescent="0.3">
      <c r="A111" s="11"/>
      <c r="B111" s="11"/>
      <c r="C111" s="237"/>
      <c r="D111" s="207" t="str">
        <f t="shared" si="10"/>
        <v/>
      </c>
      <c r="E111" s="217" t="str">
        <f t="shared" si="11"/>
        <v/>
      </c>
      <c r="F111" s="213" t="str">
        <f t="shared" si="12"/>
        <v/>
      </c>
      <c r="G111" s="241"/>
      <c r="H111" s="241"/>
      <c r="I111" s="241"/>
      <c r="J111" s="248" t="str">
        <f t="shared" si="14"/>
        <v/>
      </c>
      <c r="K111" s="242"/>
      <c r="L111" s="11"/>
    </row>
    <row r="112" spans="1:12" x14ac:dyDescent="0.3">
      <c r="A112" s="11"/>
      <c r="B112" s="11"/>
      <c r="C112" s="237"/>
      <c r="D112" s="207" t="str">
        <f t="shared" si="10"/>
        <v/>
      </c>
      <c r="E112" s="217" t="str">
        <f t="shared" si="11"/>
        <v/>
      </c>
      <c r="F112" s="213" t="str">
        <f t="shared" si="12"/>
        <v/>
      </c>
      <c r="G112" s="241"/>
      <c r="H112" s="241"/>
      <c r="I112" s="241"/>
      <c r="J112" s="248" t="str">
        <f t="shared" si="14"/>
        <v/>
      </c>
      <c r="K112" s="242"/>
      <c r="L112" s="11"/>
    </row>
    <row r="113" spans="1:17" x14ac:dyDescent="0.3">
      <c r="A113" s="11"/>
      <c r="B113" s="11"/>
      <c r="C113" s="237"/>
      <c r="D113" s="207" t="str">
        <f t="shared" si="10"/>
        <v/>
      </c>
      <c r="E113" s="217" t="str">
        <f t="shared" si="11"/>
        <v/>
      </c>
      <c r="F113" s="213" t="str">
        <f t="shared" si="12"/>
        <v/>
      </c>
      <c r="G113" s="241"/>
      <c r="H113" s="241"/>
      <c r="I113" s="241"/>
      <c r="J113" s="248" t="str">
        <f t="shared" si="14"/>
        <v/>
      </c>
      <c r="K113" s="242"/>
      <c r="L113" s="11"/>
    </row>
    <row r="114" spans="1:17" x14ac:dyDescent="0.3">
      <c r="A114" s="11"/>
      <c r="B114" s="11"/>
      <c r="C114" s="237"/>
      <c r="D114" s="207" t="str">
        <f t="shared" si="10"/>
        <v/>
      </c>
      <c r="E114" s="217" t="str">
        <f t="shared" si="11"/>
        <v/>
      </c>
      <c r="F114" s="213" t="str">
        <f t="shared" si="12"/>
        <v/>
      </c>
      <c r="G114" s="241"/>
      <c r="H114" s="241"/>
      <c r="I114" s="241"/>
      <c r="J114" s="248" t="str">
        <f t="shared" si="14"/>
        <v/>
      </c>
      <c r="K114" s="242"/>
      <c r="L114" s="11"/>
    </row>
    <row r="115" spans="1:17" x14ac:dyDescent="0.3">
      <c r="A115" s="11"/>
      <c r="B115" s="11"/>
      <c r="C115" s="237"/>
      <c r="D115" s="207" t="str">
        <f t="shared" si="10"/>
        <v/>
      </c>
      <c r="E115" s="217" t="str">
        <f t="shared" si="11"/>
        <v/>
      </c>
      <c r="F115" s="213" t="str">
        <f t="shared" si="12"/>
        <v/>
      </c>
      <c r="G115" s="241"/>
      <c r="H115" s="241"/>
      <c r="I115" s="241"/>
      <c r="J115" s="248" t="str">
        <f t="shared" si="14"/>
        <v/>
      </c>
      <c r="K115" s="242"/>
      <c r="L115" s="11"/>
    </row>
    <row r="116" spans="1:17" ht="18" thickBot="1" x14ac:dyDescent="0.35">
      <c r="A116" s="11"/>
      <c r="B116" s="11"/>
      <c r="C116" s="238"/>
      <c r="D116" s="207" t="str">
        <f t="shared" si="10"/>
        <v/>
      </c>
      <c r="E116" s="217" t="str">
        <f t="shared" si="11"/>
        <v/>
      </c>
      <c r="F116" s="213" t="str">
        <f t="shared" si="12"/>
        <v/>
      </c>
      <c r="G116" s="243"/>
      <c r="H116" s="243"/>
      <c r="I116" s="243"/>
      <c r="J116" s="249" t="str">
        <f t="shared" si="14"/>
        <v/>
      </c>
      <c r="K116" s="244"/>
      <c r="L116" s="11"/>
    </row>
    <row r="117" spans="1:17" ht="18" thickBot="1" x14ac:dyDescent="0.35">
      <c r="A117" s="11"/>
      <c r="B117" s="11"/>
      <c r="C117" s="34" t="s">
        <v>228</v>
      </c>
      <c r="D117" s="35">
        <f>SUM(D92:D116)</f>
        <v>0</v>
      </c>
      <c r="E117" s="35"/>
      <c r="F117" s="35">
        <f>+SUMPRODUCT(E92:E116,F92:F116)</f>
        <v>0</v>
      </c>
      <c r="G117" s="29"/>
      <c r="H117" s="29"/>
      <c r="I117" s="29"/>
      <c r="J117" s="29"/>
      <c r="K117" s="11"/>
      <c r="L117" s="11"/>
    </row>
    <row r="118" spans="1:17" x14ac:dyDescent="0.3">
      <c r="A118" s="11"/>
      <c r="B118" s="11"/>
      <c r="C118" s="11"/>
      <c r="D118" s="11"/>
      <c r="E118" s="11"/>
      <c r="F118" s="11"/>
      <c r="G118" s="11"/>
      <c r="H118" s="11"/>
      <c r="I118" s="11"/>
      <c r="J118" s="11"/>
      <c r="K118" s="11"/>
      <c r="L118" s="11"/>
    </row>
    <row r="119" spans="1:17" ht="62.25" customHeight="1" x14ac:dyDescent="0.3">
      <c r="A119" s="11"/>
      <c r="B119" s="318"/>
      <c r="C119" s="475" t="s">
        <v>229</v>
      </c>
      <c r="D119" s="11"/>
      <c r="E119" s="11"/>
      <c r="F119" s="11"/>
      <c r="G119" s="281" t="s">
        <v>230</v>
      </c>
      <c r="H119" s="282"/>
      <c r="I119" s="232"/>
      <c r="J119" s="11"/>
      <c r="K119" s="11"/>
      <c r="L119" s="11"/>
    </row>
    <row r="120" spans="1:17" ht="56.25" customHeight="1" x14ac:dyDescent="0.3">
      <c r="A120" s="23"/>
      <c r="B120" s="320"/>
      <c r="C120" s="477"/>
      <c r="D120" s="23"/>
      <c r="E120" s="23"/>
      <c r="F120" s="23"/>
      <c r="G120" s="317" t="s">
        <v>231</v>
      </c>
      <c r="H120" s="276"/>
      <c r="I120" s="283"/>
      <c r="J120" s="283"/>
      <c r="K120" s="283"/>
      <c r="L120" s="23"/>
      <c r="M120" s="25"/>
      <c r="N120" s="17"/>
      <c r="O120" s="17"/>
    </row>
    <row r="121" spans="1:17" x14ac:dyDescent="0.3">
      <c r="A121" s="23"/>
      <c r="B121" s="23"/>
      <c r="C121" s="23"/>
      <c r="D121" s="23"/>
      <c r="E121" s="23"/>
      <c r="F121" s="23"/>
      <c r="G121" s="23"/>
      <c r="H121" s="23"/>
      <c r="I121" s="23"/>
      <c r="J121" s="23"/>
      <c r="K121" s="23"/>
      <c r="L121" s="23"/>
      <c r="M121" s="25"/>
      <c r="N121" s="17"/>
      <c r="O121" s="17"/>
    </row>
    <row r="122" spans="1:17" s="17" customFormat="1" ht="67.5" customHeight="1" x14ac:dyDescent="0.3">
      <c r="A122" s="23"/>
      <c r="B122" s="186"/>
      <c r="C122" s="496" t="s">
        <v>232</v>
      </c>
      <c r="D122" s="11"/>
      <c r="E122" s="11"/>
      <c r="F122" s="11"/>
      <c r="G122" s="272" t="s">
        <v>233</v>
      </c>
      <c r="H122" s="272"/>
      <c r="I122" s="272"/>
      <c r="J122" s="306"/>
      <c r="K122" s="232"/>
      <c r="L122" s="23"/>
      <c r="M122" s="25"/>
      <c r="Q122" s="1"/>
    </row>
    <row r="123" spans="1:17" s="17" customFormat="1" x14ac:dyDescent="0.3">
      <c r="A123" s="11"/>
      <c r="B123" s="11"/>
      <c r="C123" s="11"/>
      <c r="D123" s="11"/>
      <c r="E123" s="11"/>
      <c r="F123" s="11"/>
      <c r="G123" s="11"/>
      <c r="H123" s="11"/>
      <c r="I123" s="11"/>
      <c r="J123" s="11"/>
      <c r="K123" s="11"/>
      <c r="L123" s="11"/>
      <c r="M123" s="1"/>
      <c r="N123" s="1"/>
      <c r="O123" s="1"/>
    </row>
    <row r="124" spans="1:17" s="17" customFormat="1" ht="63" customHeight="1" x14ac:dyDescent="0.3">
      <c r="A124" s="12"/>
      <c r="B124" s="38"/>
      <c r="C124" s="495" t="s">
        <v>234</v>
      </c>
      <c r="D124" s="11"/>
      <c r="E124" s="11"/>
      <c r="F124" s="11"/>
      <c r="G124" s="276" t="s">
        <v>235</v>
      </c>
      <c r="H124" s="276"/>
      <c r="I124" s="277"/>
      <c r="J124" s="277"/>
      <c r="K124" s="277"/>
      <c r="L124" s="11"/>
      <c r="M124" s="2"/>
      <c r="N124" s="197"/>
      <c r="O124" s="2"/>
    </row>
    <row r="125" spans="1:17" x14ac:dyDescent="0.3">
      <c r="A125" s="12"/>
      <c r="B125" s="11"/>
      <c r="C125" s="11"/>
      <c r="D125" s="11"/>
      <c r="E125" s="11"/>
      <c r="F125" s="11"/>
      <c r="G125" s="11"/>
      <c r="H125" s="11"/>
      <c r="I125" s="11"/>
      <c r="J125" s="11"/>
      <c r="K125" s="11"/>
      <c r="L125" s="11"/>
      <c r="M125" s="2"/>
      <c r="N125" s="2"/>
      <c r="O125" s="2"/>
      <c r="Q125" s="17"/>
    </row>
    <row r="126" spans="1:17" s="2" customFormat="1" ht="60" customHeight="1" x14ac:dyDescent="0.3">
      <c r="A126" s="11"/>
      <c r="B126" s="346" t="s">
        <v>236</v>
      </c>
      <c r="C126" s="346"/>
      <c r="D126" s="346"/>
      <c r="E126" s="346"/>
      <c r="F126" s="346"/>
      <c r="G126" s="346"/>
      <c r="H126" s="346"/>
      <c r="I126" s="346"/>
      <c r="J126" s="346"/>
      <c r="K126" s="346"/>
      <c r="L126" s="15"/>
      <c r="M126" s="1"/>
      <c r="N126" s="184"/>
      <c r="O126" s="1"/>
      <c r="Q126" s="1"/>
    </row>
    <row r="127" spans="1:17" s="2" customFormat="1" x14ac:dyDescent="0.3">
      <c r="A127" s="11"/>
      <c r="B127" s="11"/>
      <c r="C127" s="11"/>
      <c r="D127" s="11"/>
      <c r="E127" s="11"/>
      <c r="F127" s="11"/>
      <c r="G127" s="11"/>
      <c r="H127" s="11"/>
      <c r="I127" s="11"/>
      <c r="J127" s="11"/>
      <c r="K127" s="11"/>
      <c r="L127" s="11"/>
      <c r="M127" s="1"/>
      <c r="N127" s="1"/>
      <c r="O127" s="1"/>
    </row>
    <row r="128" spans="1:17" ht="60" customHeight="1" x14ac:dyDescent="0.3">
      <c r="A128" s="11"/>
      <c r="B128" s="278" t="s">
        <v>237</v>
      </c>
      <c r="C128" s="278"/>
      <c r="D128" s="278"/>
      <c r="E128" s="278"/>
      <c r="F128" s="278"/>
      <c r="G128" s="278"/>
      <c r="H128" s="278"/>
      <c r="I128" s="278"/>
      <c r="J128" s="278"/>
      <c r="K128" s="278"/>
      <c r="L128" s="11"/>
      <c r="Q128" s="2"/>
    </row>
    <row r="129" spans="1:15" x14ac:dyDescent="0.3">
      <c r="A129" s="11"/>
      <c r="B129" s="278"/>
      <c r="C129" s="278"/>
      <c r="D129" s="278"/>
      <c r="E129" s="278"/>
      <c r="F129" s="278"/>
      <c r="G129" s="278"/>
      <c r="H129" s="278"/>
      <c r="I129" s="278"/>
      <c r="J129" s="278"/>
      <c r="K129" s="278"/>
      <c r="L129" s="11"/>
    </row>
    <row r="130" spans="1:15" ht="17.25" customHeight="1" x14ac:dyDescent="0.3">
      <c r="A130" s="11"/>
      <c r="B130" s="11"/>
      <c r="C130" s="11"/>
      <c r="D130" s="11"/>
      <c r="E130" s="11"/>
      <c r="F130" s="11"/>
      <c r="G130" s="11"/>
      <c r="H130" s="11"/>
      <c r="I130" s="11"/>
      <c r="J130" s="11"/>
      <c r="K130" s="11"/>
      <c r="L130" s="11"/>
    </row>
    <row r="131" spans="1:15" x14ac:dyDescent="0.3">
      <c r="A131" s="11"/>
      <c r="B131" s="318"/>
      <c r="C131" s="497" t="s">
        <v>238</v>
      </c>
      <c r="D131" s="11"/>
      <c r="E131" s="11"/>
      <c r="F131" s="11"/>
      <c r="G131" s="272" t="s">
        <v>239</v>
      </c>
      <c r="H131" s="272"/>
      <c r="I131" s="272"/>
      <c r="J131" s="272"/>
      <c r="K131" s="251" t="str">
        <f>IF(($I$23-$H$17)=0,"",CONCATENATE(TEXT(($I$23-$H$17)/30,"?,??")," mes(es)"))</f>
        <v/>
      </c>
      <c r="L131" s="11"/>
      <c r="N131" s="17"/>
      <c r="O131" s="17"/>
    </row>
    <row r="132" spans="1:15" x14ac:dyDescent="0.3">
      <c r="A132" s="11"/>
      <c r="B132" s="319"/>
      <c r="C132" s="11"/>
      <c r="D132" s="11"/>
      <c r="E132" s="11"/>
      <c r="F132" s="11"/>
      <c r="G132" s="11"/>
      <c r="H132" s="11"/>
      <c r="I132" s="11"/>
      <c r="J132" s="11"/>
      <c r="K132" s="11"/>
      <c r="L132" s="11"/>
    </row>
    <row r="133" spans="1:15" ht="45" customHeight="1" x14ac:dyDescent="0.3">
      <c r="A133" s="11"/>
      <c r="B133" s="319"/>
      <c r="C133" s="497" t="s">
        <v>240</v>
      </c>
      <c r="D133" s="11"/>
      <c r="E133" s="11"/>
      <c r="F133" s="11"/>
      <c r="G133" s="276" t="s">
        <v>241</v>
      </c>
      <c r="H133" s="276"/>
      <c r="I133" s="276"/>
      <c r="J133" s="286"/>
      <c r="K133" s="245"/>
      <c r="L133" s="11"/>
      <c r="N133" s="27"/>
    </row>
    <row r="134" spans="1:15" x14ac:dyDescent="0.3">
      <c r="A134" s="11"/>
      <c r="B134" s="319"/>
      <c r="C134" s="11"/>
      <c r="D134" s="11"/>
      <c r="E134" s="11"/>
      <c r="F134" s="11"/>
      <c r="G134" s="11"/>
      <c r="H134" s="11"/>
      <c r="I134" s="11"/>
      <c r="J134" s="11"/>
      <c r="K134" s="11"/>
      <c r="L134" s="11"/>
    </row>
    <row r="135" spans="1:15" ht="54" customHeight="1" x14ac:dyDescent="0.3">
      <c r="A135" s="11"/>
      <c r="B135" s="319"/>
      <c r="C135" s="497" t="s">
        <v>242</v>
      </c>
      <c r="D135" s="11"/>
      <c r="E135" s="11"/>
      <c r="F135" s="11"/>
      <c r="G135" s="276" t="s">
        <v>243</v>
      </c>
      <c r="H135" s="276"/>
      <c r="I135" s="276"/>
      <c r="J135" s="286"/>
      <c r="K135" s="245"/>
      <c r="L135" s="11"/>
    </row>
    <row r="136" spans="1:15" x14ac:dyDescent="0.3">
      <c r="A136" s="11"/>
      <c r="B136" s="319"/>
      <c r="C136" s="11"/>
      <c r="D136" s="16"/>
      <c r="E136" s="16"/>
      <c r="F136" s="16"/>
      <c r="G136" s="11"/>
      <c r="H136" s="11"/>
      <c r="I136" s="11"/>
      <c r="J136" s="11"/>
      <c r="K136" s="83"/>
      <c r="L136" s="11"/>
    </row>
    <row r="137" spans="1:15" ht="30" customHeight="1" x14ac:dyDescent="0.3">
      <c r="A137" s="11"/>
      <c r="B137" s="319"/>
      <c r="C137" s="497" t="s">
        <v>244</v>
      </c>
      <c r="D137" s="11"/>
      <c r="E137" s="11"/>
      <c r="F137" s="11"/>
      <c r="G137" s="276" t="s">
        <v>245</v>
      </c>
      <c r="H137" s="276"/>
      <c r="I137" s="276"/>
      <c r="J137" s="286"/>
      <c r="K137" s="245"/>
      <c r="L137" s="11"/>
    </row>
    <row r="138" spans="1:15" x14ac:dyDescent="0.3">
      <c r="A138" s="11"/>
      <c r="B138" s="319"/>
      <c r="C138" s="11"/>
      <c r="D138" s="16"/>
      <c r="E138" s="16"/>
      <c r="F138" s="16"/>
      <c r="G138" s="11"/>
      <c r="H138" s="11"/>
      <c r="I138" s="11"/>
      <c r="J138" s="11"/>
      <c r="K138" s="11"/>
      <c r="L138" s="11"/>
    </row>
    <row r="139" spans="1:15" ht="28.5" customHeight="1" x14ac:dyDescent="0.3">
      <c r="A139" s="11"/>
      <c r="B139" s="319"/>
      <c r="C139" s="498" t="s">
        <v>246</v>
      </c>
      <c r="D139" s="11"/>
      <c r="E139" s="11"/>
      <c r="F139" s="11"/>
      <c r="G139" s="272" t="s">
        <v>247</v>
      </c>
      <c r="H139" s="272"/>
      <c r="I139" s="272"/>
      <c r="J139" s="306"/>
      <c r="K139" s="232"/>
      <c r="L139" s="11"/>
    </row>
    <row r="140" spans="1:15" x14ac:dyDescent="0.3">
      <c r="A140" s="11"/>
      <c r="B140" s="319"/>
      <c r="C140" s="498"/>
      <c r="D140" s="16"/>
      <c r="E140" s="16"/>
      <c r="F140" s="16"/>
      <c r="G140" s="9" t="str">
        <f>+IF($K$139="","",IF($K$139="Sí",$AD$19,""))</f>
        <v/>
      </c>
      <c r="H140" s="271"/>
      <c r="I140" s="271"/>
      <c r="J140" s="271"/>
      <c r="K140" s="271"/>
      <c r="L140" s="11"/>
    </row>
    <row r="141" spans="1:15" ht="28.5" customHeight="1" x14ac:dyDescent="0.3">
      <c r="A141" s="11"/>
      <c r="B141" s="319"/>
      <c r="C141" s="11"/>
      <c r="D141" s="16"/>
      <c r="E141" s="16"/>
      <c r="F141" s="16"/>
      <c r="G141" s="11"/>
      <c r="H141" s="11"/>
      <c r="I141" s="11"/>
      <c r="J141" s="11"/>
      <c r="K141" s="11"/>
      <c r="L141" s="11"/>
    </row>
    <row r="142" spans="1:15" ht="75" x14ac:dyDescent="0.3">
      <c r="A142" s="11"/>
      <c r="B142" s="320"/>
      <c r="C142" s="499" t="s">
        <v>248</v>
      </c>
      <c r="D142" s="11"/>
      <c r="E142" s="11"/>
      <c r="F142" s="11"/>
      <c r="G142" s="358"/>
      <c r="H142" s="359"/>
      <c r="I142" s="359"/>
      <c r="J142" s="359"/>
      <c r="K142" s="360"/>
      <c r="L142" s="11"/>
    </row>
    <row r="143" spans="1:15" ht="60" customHeight="1" x14ac:dyDescent="0.3">
      <c r="A143" s="11"/>
      <c r="B143" s="11"/>
      <c r="C143" s="11"/>
      <c r="D143" s="11"/>
      <c r="E143" s="11"/>
      <c r="F143" s="11"/>
      <c r="G143" s="11"/>
      <c r="H143" s="11"/>
      <c r="I143" s="11"/>
      <c r="J143" s="11"/>
      <c r="K143" s="11"/>
      <c r="L143" s="11"/>
    </row>
    <row r="144" spans="1:15" ht="60" customHeight="1" x14ac:dyDescent="0.3">
      <c r="A144" s="11"/>
      <c r="B144" s="500" t="s">
        <v>249</v>
      </c>
      <c r="C144" s="500"/>
      <c r="D144" s="500"/>
      <c r="E144" s="500"/>
      <c r="F144" s="500"/>
      <c r="G144" s="500"/>
      <c r="H144" s="500"/>
      <c r="I144" s="500"/>
      <c r="J144" s="500"/>
      <c r="K144" s="500"/>
      <c r="L144" s="15"/>
    </row>
    <row r="145" spans="1:16" x14ac:dyDescent="0.3">
      <c r="A145" s="11"/>
      <c r="B145" s="11"/>
      <c r="C145" s="11"/>
      <c r="D145" s="11"/>
      <c r="E145" s="11"/>
      <c r="F145" s="11"/>
      <c r="G145" s="11"/>
      <c r="H145" s="11"/>
      <c r="I145" s="11"/>
      <c r="J145" s="11"/>
      <c r="K145" s="11"/>
      <c r="L145" s="11"/>
    </row>
    <row r="146" spans="1:16" x14ac:dyDescent="0.3">
      <c r="A146" s="11"/>
      <c r="B146" s="492" t="s">
        <v>250</v>
      </c>
      <c r="C146" s="492"/>
      <c r="D146" s="492"/>
      <c r="E146" s="492"/>
      <c r="F146" s="492"/>
      <c r="G146" s="492"/>
      <c r="H146" s="492"/>
      <c r="I146" s="492"/>
      <c r="J146" s="492"/>
      <c r="K146" s="492"/>
      <c r="L146" s="11"/>
      <c r="M146" s="355"/>
      <c r="N146" s="355"/>
    </row>
    <row r="147" spans="1:16" x14ac:dyDescent="0.3">
      <c r="A147" s="11"/>
      <c r="B147" s="492"/>
      <c r="C147" s="492"/>
      <c r="D147" s="492"/>
      <c r="E147" s="492"/>
      <c r="F147" s="492"/>
      <c r="G147" s="492"/>
      <c r="H147" s="492"/>
      <c r="I147" s="492"/>
      <c r="J147" s="492"/>
      <c r="K147" s="492"/>
      <c r="L147" s="11"/>
      <c r="M147" s="17"/>
      <c r="N147" s="17"/>
    </row>
    <row r="148" spans="1:16" ht="47.25" customHeight="1" x14ac:dyDescent="0.3">
      <c r="A148" s="11"/>
      <c r="B148" s="11"/>
      <c r="C148" s="11"/>
      <c r="D148" s="11"/>
      <c r="E148" s="11"/>
      <c r="F148" s="11"/>
      <c r="G148" s="11"/>
      <c r="H148" s="11"/>
      <c r="I148" s="11"/>
      <c r="J148" s="11"/>
      <c r="K148" s="11"/>
      <c r="L148" s="11"/>
      <c r="M148" s="17"/>
      <c r="N148" s="17"/>
    </row>
    <row r="149" spans="1:16" ht="47.25" customHeight="1" x14ac:dyDescent="0.3">
      <c r="A149" s="11"/>
      <c r="B149" s="318"/>
      <c r="C149" s="501" t="s">
        <v>251</v>
      </c>
      <c r="D149" s="11"/>
      <c r="E149" s="11"/>
      <c r="F149" s="11"/>
      <c r="G149" s="356" t="s">
        <v>252</v>
      </c>
      <c r="H149" s="356"/>
      <c r="I149" s="356"/>
      <c r="J149" s="357"/>
      <c r="K149" s="253"/>
      <c r="L149" s="11"/>
      <c r="M149" s="17"/>
      <c r="N149" s="17"/>
    </row>
    <row r="150" spans="1:16" ht="47.25" customHeight="1" x14ac:dyDescent="0.3">
      <c r="A150" s="11"/>
      <c r="B150" s="319"/>
      <c r="C150" s="502"/>
      <c r="D150" s="11"/>
      <c r="E150" s="11"/>
      <c r="F150" s="11"/>
      <c r="G150" s="276" t="s">
        <v>253</v>
      </c>
      <c r="H150" s="276"/>
      <c r="I150" s="276" t="s">
        <v>254</v>
      </c>
      <c r="J150" s="286"/>
      <c r="K150" s="254"/>
      <c r="L150" s="11"/>
      <c r="M150" s="354"/>
      <c r="N150" s="354"/>
    </row>
    <row r="151" spans="1:16" ht="47.25" customHeight="1" x14ac:dyDescent="0.3">
      <c r="A151" s="11"/>
      <c r="B151" s="319"/>
      <c r="C151" s="502"/>
      <c r="D151" s="255" t="s">
        <v>255</v>
      </c>
      <c r="E151" s="255"/>
      <c r="F151" s="255"/>
      <c r="G151" s="276"/>
      <c r="H151" s="276"/>
      <c r="I151" s="276" t="s">
        <v>256</v>
      </c>
      <c r="J151" s="286"/>
      <c r="K151" s="256"/>
      <c r="L151" s="11"/>
      <c r="M151" s="17"/>
      <c r="N151" s="17"/>
    </row>
    <row r="152" spans="1:16" x14ac:dyDescent="0.3">
      <c r="A152" s="11"/>
      <c r="B152" s="320"/>
      <c r="C152" s="503"/>
      <c r="D152" s="255" t="s">
        <v>255</v>
      </c>
      <c r="E152" s="255"/>
      <c r="F152" s="255"/>
      <c r="G152" s="276"/>
      <c r="H152" s="276"/>
      <c r="I152" s="257" t="s">
        <v>257</v>
      </c>
      <c r="J152" s="383" t="s">
        <v>255</v>
      </c>
      <c r="K152" s="384"/>
      <c r="L152" s="11"/>
      <c r="M152" s="17"/>
      <c r="N152" s="17"/>
    </row>
    <row r="153" spans="1:16" ht="44.25" customHeight="1" x14ac:dyDescent="0.3">
      <c r="A153" s="11"/>
      <c r="B153" s="258"/>
      <c r="C153" s="258" t="s">
        <v>255</v>
      </c>
      <c r="D153" s="259" t="s">
        <v>255</v>
      </c>
      <c r="E153" s="259"/>
      <c r="F153" s="259"/>
      <c r="G153" s="255" t="s">
        <v>255</v>
      </c>
      <c r="H153" s="255" t="s">
        <v>255</v>
      </c>
      <c r="I153" s="255" t="s">
        <v>255</v>
      </c>
      <c r="J153" s="255" t="s">
        <v>255</v>
      </c>
      <c r="K153" s="255" t="s">
        <v>255</v>
      </c>
      <c r="L153" s="11"/>
      <c r="M153" s="17"/>
      <c r="N153" s="17"/>
    </row>
    <row r="154" spans="1:16" x14ac:dyDescent="0.3">
      <c r="A154" s="11"/>
      <c r="B154" s="378" t="s">
        <v>255</v>
      </c>
      <c r="C154" s="494" t="s">
        <v>258</v>
      </c>
      <c r="D154" s="259" t="s">
        <v>255</v>
      </c>
      <c r="E154" s="259"/>
      <c r="F154" s="259"/>
      <c r="G154" s="356" t="s">
        <v>259</v>
      </c>
      <c r="H154" s="356"/>
      <c r="I154" s="356"/>
      <c r="J154" s="356"/>
      <c r="K154" s="356"/>
      <c r="L154" s="11"/>
      <c r="M154" s="17"/>
      <c r="N154" s="17"/>
    </row>
    <row r="155" spans="1:16" ht="55.5" customHeight="1" x14ac:dyDescent="0.3">
      <c r="A155" s="11"/>
      <c r="B155" s="379"/>
      <c r="C155" s="494"/>
      <c r="D155" s="259" t="s">
        <v>255</v>
      </c>
      <c r="E155" s="259"/>
      <c r="F155" s="259"/>
      <c r="G155" s="260" t="s">
        <v>260</v>
      </c>
      <c r="H155" s="255" t="s">
        <v>255</v>
      </c>
      <c r="I155" s="255" t="s">
        <v>255</v>
      </c>
      <c r="J155" s="255" t="s">
        <v>255</v>
      </c>
      <c r="K155" s="255" t="s">
        <v>255</v>
      </c>
      <c r="L155" s="11"/>
      <c r="M155" s="17"/>
      <c r="N155" s="17"/>
    </row>
    <row r="156" spans="1:16" x14ac:dyDescent="0.3">
      <c r="A156" s="11"/>
      <c r="B156" s="379"/>
      <c r="C156" s="494"/>
      <c r="D156" s="259"/>
      <c r="E156" s="259"/>
      <c r="F156" s="259"/>
      <c r="G156" s="273"/>
      <c r="H156" s="273"/>
      <c r="I156" s="273"/>
      <c r="J156" s="273"/>
      <c r="K156" s="273"/>
      <c r="L156" s="11"/>
      <c r="M156" s="17"/>
      <c r="N156" s="17"/>
    </row>
    <row r="157" spans="1:16" ht="29.25" customHeight="1" x14ac:dyDescent="0.3">
      <c r="A157" s="11"/>
      <c r="B157" s="379"/>
      <c r="C157" s="494"/>
      <c r="D157" s="259"/>
      <c r="E157" s="259"/>
      <c r="F157" s="259"/>
      <c r="G157" s="260" t="s">
        <v>261</v>
      </c>
      <c r="H157" s="255"/>
      <c r="I157" s="255"/>
      <c r="J157" s="255"/>
      <c r="K157" s="255"/>
      <c r="L157" s="11"/>
      <c r="M157" s="27"/>
      <c r="N157" s="27"/>
    </row>
    <row r="158" spans="1:16" ht="29.25" customHeight="1" x14ac:dyDescent="0.3">
      <c r="A158" s="12"/>
      <c r="B158" s="379"/>
      <c r="C158" s="494"/>
      <c r="D158" s="255" t="s">
        <v>255</v>
      </c>
      <c r="E158" s="255"/>
      <c r="F158" s="255"/>
      <c r="G158" s="273"/>
      <c r="H158" s="273"/>
      <c r="I158" s="273"/>
      <c r="J158" s="273"/>
      <c r="K158" s="273"/>
      <c r="L158" s="11"/>
      <c r="M158" s="27"/>
      <c r="N158" s="27"/>
      <c r="O158" s="2"/>
    </row>
    <row r="159" spans="1:16" ht="116.25" customHeight="1" x14ac:dyDescent="0.3">
      <c r="A159" s="13"/>
      <c r="B159" s="379"/>
      <c r="C159" s="494"/>
      <c r="D159" s="255" t="s">
        <v>255</v>
      </c>
      <c r="E159" s="255"/>
      <c r="F159" s="255"/>
      <c r="G159" s="255" t="s">
        <v>255</v>
      </c>
      <c r="H159" s="255" t="s">
        <v>255</v>
      </c>
      <c r="I159" s="255" t="s">
        <v>255</v>
      </c>
      <c r="J159" s="255" t="s">
        <v>255</v>
      </c>
      <c r="K159" s="255" t="s">
        <v>255</v>
      </c>
      <c r="L159" s="11"/>
      <c r="M159" s="2"/>
      <c r="N159" s="2"/>
      <c r="O159" s="4"/>
    </row>
    <row r="160" spans="1:16" ht="29.25" customHeight="1" x14ac:dyDescent="0.3">
      <c r="A160" s="12"/>
      <c r="B160" s="379"/>
      <c r="C160" s="494"/>
      <c r="D160" s="255" t="s">
        <v>255</v>
      </c>
      <c r="E160" s="255"/>
      <c r="F160" s="255"/>
      <c r="G160" s="356" t="s">
        <v>262</v>
      </c>
      <c r="H160" s="356"/>
      <c r="I160" s="356"/>
      <c r="J160" s="357"/>
      <c r="K160" s="261"/>
      <c r="L160" s="11"/>
      <c r="M160" s="4"/>
      <c r="N160" s="183"/>
      <c r="O160" s="2"/>
      <c r="P160" s="2"/>
    </row>
    <row r="161" spans="1:16" s="2" customFormat="1" x14ac:dyDescent="0.3">
      <c r="A161" s="12"/>
      <c r="B161" s="380"/>
      <c r="C161" s="494"/>
      <c r="D161" s="255" t="s">
        <v>255</v>
      </c>
      <c r="E161" s="255"/>
      <c r="F161" s="255"/>
      <c r="G161" s="268" t="str">
        <f>+IF($K$160="","",IF($K$160="Sí",$AD$22,""))</f>
        <v/>
      </c>
      <c r="H161" s="268"/>
      <c r="I161" s="268"/>
      <c r="J161" s="381"/>
      <c r="K161" s="262"/>
      <c r="L161" s="11"/>
      <c r="M161" s="1"/>
      <c r="N161" s="17"/>
      <c r="P161" s="4"/>
    </row>
    <row r="162" spans="1:16" s="4" customFormat="1" ht="60.75" customHeight="1" x14ac:dyDescent="0.3">
      <c r="A162" s="11"/>
      <c r="B162" s="258"/>
      <c r="C162" s="258" t="s">
        <v>255</v>
      </c>
      <c r="D162" s="255" t="s">
        <v>255</v>
      </c>
      <c r="E162" s="255"/>
      <c r="F162" s="255"/>
      <c r="G162" s="255" t="s">
        <v>255</v>
      </c>
      <c r="H162" s="255" t="s">
        <v>255</v>
      </c>
      <c r="I162" s="255" t="s">
        <v>255</v>
      </c>
      <c r="J162" s="255" t="s">
        <v>255</v>
      </c>
      <c r="K162" s="255" t="s">
        <v>255</v>
      </c>
      <c r="L162" s="11"/>
      <c r="M162" s="1"/>
      <c r="N162" s="17"/>
      <c r="O162" s="1"/>
      <c r="P162" s="2"/>
    </row>
    <row r="163" spans="1:16" s="2" customFormat="1" x14ac:dyDescent="0.3">
      <c r="A163" s="11"/>
      <c r="B163" s="280" t="s">
        <v>263</v>
      </c>
      <c r="C163" s="280"/>
      <c r="D163" s="280"/>
      <c r="E163" s="280"/>
      <c r="F163" s="280"/>
      <c r="G163" s="280"/>
      <c r="H163" s="280"/>
      <c r="I163" s="280"/>
      <c r="J163" s="280"/>
      <c r="K163" s="280"/>
      <c r="L163" s="15"/>
      <c r="M163" s="1"/>
      <c r="N163" s="17"/>
      <c r="O163" s="1"/>
    </row>
    <row r="164" spans="1:16" s="2" customFormat="1" ht="29.25" customHeight="1" x14ac:dyDescent="0.3">
      <c r="A164" s="11"/>
      <c r="B164" s="11"/>
      <c r="C164" s="11"/>
      <c r="D164" s="11"/>
      <c r="E164" s="11"/>
      <c r="F164" s="11"/>
      <c r="G164" s="11"/>
      <c r="H164" s="11"/>
      <c r="I164" s="11"/>
      <c r="J164" s="11"/>
      <c r="K164" s="11"/>
      <c r="L164" s="11"/>
      <c r="M164" s="1"/>
      <c r="N164" s="17"/>
      <c r="O164" s="1"/>
      <c r="P164" s="1"/>
    </row>
    <row r="165" spans="1:16" x14ac:dyDescent="0.3">
      <c r="A165" s="11"/>
      <c r="B165" s="492" t="s">
        <v>264</v>
      </c>
      <c r="C165" s="492"/>
      <c r="D165" s="492"/>
      <c r="E165" s="492"/>
      <c r="F165" s="492"/>
      <c r="G165" s="492"/>
      <c r="H165" s="492"/>
      <c r="I165" s="492"/>
      <c r="J165" s="492"/>
      <c r="K165" s="492"/>
      <c r="L165" s="11"/>
      <c r="N165" s="17"/>
    </row>
    <row r="166" spans="1:16" x14ac:dyDescent="0.3">
      <c r="A166" s="11"/>
      <c r="B166" s="492"/>
      <c r="C166" s="492"/>
      <c r="D166" s="492"/>
      <c r="E166" s="492"/>
      <c r="F166" s="492"/>
      <c r="G166" s="492"/>
      <c r="H166" s="492"/>
      <c r="I166" s="492"/>
      <c r="J166" s="492"/>
      <c r="K166" s="492"/>
      <c r="L166" s="11"/>
    </row>
    <row r="167" spans="1:16" ht="60" customHeight="1" x14ac:dyDescent="0.3">
      <c r="A167" s="11"/>
      <c r="B167" s="11"/>
      <c r="C167" s="11"/>
      <c r="D167" s="11"/>
      <c r="E167" s="11"/>
      <c r="F167" s="11"/>
      <c r="G167" s="11"/>
      <c r="H167" s="11"/>
      <c r="I167" s="11"/>
      <c r="J167" s="11"/>
      <c r="K167" s="11"/>
      <c r="L167" s="11"/>
    </row>
    <row r="168" spans="1:16" x14ac:dyDescent="0.3">
      <c r="A168" s="11"/>
      <c r="B168" s="366" t="s">
        <v>255</v>
      </c>
      <c r="C168" s="504" t="s">
        <v>265</v>
      </c>
      <c r="D168" s="11"/>
      <c r="E168" s="11"/>
      <c r="F168" s="11"/>
      <c r="G168" s="268" t="s">
        <v>266</v>
      </c>
      <c r="H168" s="268"/>
      <c r="I168" s="268"/>
      <c r="J168" s="268"/>
      <c r="K168" s="268"/>
      <c r="L168" s="11"/>
    </row>
    <row r="169" spans="1:16" ht="17.25" customHeight="1" x14ac:dyDescent="0.3">
      <c r="A169" s="11"/>
      <c r="B169" s="366"/>
      <c r="C169" s="504"/>
      <c r="D169" s="11"/>
      <c r="E169" s="11"/>
      <c r="F169" s="11"/>
      <c r="G169" s="269" t="s">
        <v>267</v>
      </c>
      <c r="H169" s="269"/>
      <c r="I169" s="269"/>
      <c r="J169" s="270"/>
      <c r="K169" s="91"/>
      <c r="L169" s="11"/>
    </row>
    <row r="170" spans="1:16" x14ac:dyDescent="0.3">
      <c r="A170" s="11"/>
      <c r="B170" s="366"/>
      <c r="C170" s="504"/>
      <c r="D170" s="11"/>
      <c r="E170" s="11"/>
      <c r="F170" s="11"/>
      <c r="G170" s="269" t="s">
        <v>268</v>
      </c>
      <c r="H170" s="269"/>
      <c r="I170" s="269"/>
      <c r="J170" s="270"/>
      <c r="K170" s="91"/>
      <c r="L170" s="11"/>
    </row>
    <row r="171" spans="1:16" x14ac:dyDescent="0.3">
      <c r="A171" s="11"/>
      <c r="B171" s="366"/>
      <c r="C171" s="504"/>
      <c r="D171" s="11"/>
      <c r="E171" s="11"/>
      <c r="F171" s="11"/>
      <c r="G171" s="269" t="s">
        <v>269</v>
      </c>
      <c r="H171" s="269"/>
      <c r="I171" s="269"/>
      <c r="J171" s="270"/>
      <c r="K171" s="91"/>
      <c r="L171" s="11"/>
    </row>
    <row r="172" spans="1:16" x14ac:dyDescent="0.3">
      <c r="A172" s="11"/>
      <c r="B172" s="366"/>
      <c r="C172" s="504"/>
      <c r="D172" s="16"/>
      <c r="E172" s="16"/>
      <c r="F172" s="16"/>
      <c r="G172" s="269" t="s">
        <v>270</v>
      </c>
      <c r="H172" s="269"/>
      <c r="I172" s="269"/>
      <c r="J172" s="270"/>
      <c r="K172" s="264"/>
      <c r="L172" s="11"/>
    </row>
    <row r="173" spans="1:16" x14ac:dyDescent="0.3">
      <c r="A173" s="11"/>
      <c r="B173" s="366"/>
      <c r="C173" s="504"/>
      <c r="D173" s="16"/>
      <c r="E173" s="16"/>
      <c r="F173" s="16"/>
      <c r="G173" s="246" t="s">
        <v>271</v>
      </c>
      <c r="H173" s="271"/>
      <c r="I173" s="271"/>
      <c r="J173" s="271"/>
      <c r="K173" s="271"/>
      <c r="L173" s="11"/>
    </row>
    <row r="174" spans="1:16" x14ac:dyDescent="0.3">
      <c r="A174" s="11"/>
      <c r="B174" s="366"/>
      <c r="C174" s="504"/>
      <c r="D174" s="16"/>
      <c r="E174" s="16"/>
      <c r="F174" s="16"/>
      <c r="G174" s="11"/>
      <c r="H174" s="11"/>
      <c r="I174" s="11"/>
      <c r="J174" s="11"/>
      <c r="K174" s="11"/>
      <c r="L174" s="11"/>
    </row>
    <row r="175" spans="1:16" x14ac:dyDescent="0.3">
      <c r="A175" s="11"/>
      <c r="B175" s="366"/>
      <c r="C175" s="504"/>
      <c r="D175" s="16"/>
      <c r="E175" s="16"/>
      <c r="F175" s="16"/>
      <c r="G175" s="11"/>
      <c r="H175" s="11"/>
      <c r="I175" s="11"/>
      <c r="J175" s="11"/>
      <c r="K175" s="11"/>
      <c r="L175" s="11"/>
    </row>
    <row r="176" spans="1:16" x14ac:dyDescent="0.3">
      <c r="A176" s="11"/>
      <c r="B176" s="366"/>
      <c r="C176" s="504"/>
      <c r="D176" s="16"/>
      <c r="E176" s="16"/>
      <c r="F176" s="16"/>
      <c r="G176" s="382" t="s">
        <v>272</v>
      </c>
      <c r="H176" s="382"/>
      <c r="I176" s="382"/>
      <c r="J176" s="382"/>
      <c r="K176" s="382"/>
      <c r="L176" s="11"/>
      <c r="N176" s="37"/>
    </row>
    <row r="177" spans="1:14" x14ac:dyDescent="0.3">
      <c r="A177" s="11"/>
      <c r="B177" s="366"/>
      <c r="C177" s="504"/>
      <c r="D177" s="11"/>
      <c r="E177" s="11"/>
      <c r="F177" s="11"/>
      <c r="G177" s="371"/>
      <c r="H177" s="372"/>
      <c r="I177" s="372"/>
      <c r="J177" s="372"/>
      <c r="K177" s="373"/>
      <c r="L177" s="11"/>
      <c r="N177" s="37"/>
    </row>
    <row r="178" spans="1:14" x14ac:dyDescent="0.3">
      <c r="A178" s="11"/>
      <c r="B178" s="265" t="s">
        <v>255</v>
      </c>
      <c r="C178" s="255" t="s">
        <v>255</v>
      </c>
      <c r="D178" s="11"/>
      <c r="E178" s="11"/>
      <c r="F178" s="11"/>
      <c r="G178" s="11"/>
      <c r="H178" s="11"/>
      <c r="I178" s="11"/>
      <c r="J178" s="11"/>
      <c r="K178" s="11"/>
      <c r="L178" s="11"/>
      <c r="N178" s="27"/>
    </row>
    <row r="179" spans="1:14" x14ac:dyDescent="0.3">
      <c r="A179" s="11"/>
      <c r="B179" s="265" t="s">
        <v>255</v>
      </c>
      <c r="C179" s="255" t="s">
        <v>255</v>
      </c>
      <c r="D179" s="11"/>
      <c r="E179" s="11"/>
      <c r="F179" s="11"/>
      <c r="G179" s="11"/>
      <c r="H179" s="11"/>
      <c r="I179" s="11"/>
      <c r="J179" s="11"/>
      <c r="K179" s="11"/>
      <c r="L179" s="11"/>
      <c r="N179" s="27"/>
    </row>
    <row r="180" spans="1:14" x14ac:dyDescent="0.3">
      <c r="A180" s="11"/>
      <c r="B180" s="265" t="s">
        <v>255</v>
      </c>
      <c r="C180" s="255" t="s">
        <v>255</v>
      </c>
      <c r="D180" s="11"/>
      <c r="E180" s="11"/>
      <c r="F180" s="11"/>
      <c r="G180" s="11"/>
      <c r="H180" s="11"/>
      <c r="I180" s="11"/>
      <c r="J180" s="11"/>
      <c r="K180" s="11"/>
      <c r="L180" s="11"/>
      <c r="N180" s="17"/>
    </row>
    <row r="181" spans="1:14" ht="62.25" customHeight="1" x14ac:dyDescent="0.3">
      <c r="A181" s="11"/>
      <c r="B181" s="265" t="s">
        <v>255</v>
      </c>
      <c r="C181" s="255"/>
      <c r="D181" s="11"/>
      <c r="E181" s="11"/>
      <c r="F181" s="11"/>
      <c r="G181" s="11"/>
      <c r="H181" s="11"/>
      <c r="I181" s="11"/>
      <c r="J181" s="11"/>
      <c r="K181" s="11"/>
      <c r="L181" s="11"/>
      <c r="N181" s="27"/>
    </row>
    <row r="182" spans="1:14" x14ac:dyDescent="0.3">
      <c r="A182" s="11"/>
      <c r="B182" s="279" t="s">
        <v>273</v>
      </c>
      <c r="C182" s="279"/>
      <c r="D182" s="279"/>
      <c r="E182" s="279"/>
      <c r="F182" s="279"/>
      <c r="G182" s="279"/>
      <c r="H182" s="279"/>
      <c r="I182" s="279"/>
      <c r="J182" s="279"/>
      <c r="K182" s="279"/>
      <c r="L182" s="15"/>
      <c r="N182" s="27"/>
    </row>
    <row r="183" spans="1:14" x14ac:dyDescent="0.3">
      <c r="A183" s="11"/>
      <c r="B183" s="11"/>
      <c r="C183" s="11"/>
      <c r="D183" s="11"/>
      <c r="E183" s="11"/>
      <c r="F183" s="11"/>
      <c r="G183" s="11"/>
      <c r="H183" s="11"/>
      <c r="I183" s="11"/>
      <c r="J183" s="11"/>
      <c r="K183" s="11"/>
      <c r="L183" s="11"/>
      <c r="N183" s="17"/>
    </row>
    <row r="184" spans="1:14" x14ac:dyDescent="0.3">
      <c r="A184" s="11"/>
      <c r="B184" s="492" t="s">
        <v>274</v>
      </c>
      <c r="C184" s="492"/>
      <c r="D184" s="492"/>
      <c r="E184" s="492"/>
      <c r="F184" s="492"/>
      <c r="G184" s="492"/>
      <c r="H184" s="492"/>
      <c r="I184" s="492"/>
      <c r="J184" s="492"/>
      <c r="K184" s="492"/>
      <c r="L184" s="11"/>
      <c r="N184" s="17"/>
    </row>
    <row r="185" spans="1:14" x14ac:dyDescent="0.3">
      <c r="A185" s="11"/>
      <c r="B185" s="492"/>
      <c r="C185" s="492"/>
      <c r="D185" s="492"/>
      <c r="E185" s="492"/>
      <c r="F185" s="492"/>
      <c r="G185" s="492"/>
      <c r="H185" s="492"/>
      <c r="I185" s="492"/>
      <c r="J185" s="492"/>
      <c r="K185" s="492"/>
      <c r="L185" s="11"/>
      <c r="N185" s="17"/>
    </row>
    <row r="186" spans="1:14" ht="60" customHeight="1" x14ac:dyDescent="0.3">
      <c r="A186" s="11"/>
      <c r="B186" s="11"/>
      <c r="C186" s="11"/>
      <c r="D186" s="11"/>
      <c r="E186" s="11"/>
      <c r="F186" s="11"/>
      <c r="G186" s="11"/>
      <c r="H186" s="11"/>
      <c r="I186" s="11"/>
      <c r="J186" s="11"/>
      <c r="K186" s="11"/>
      <c r="L186" s="11"/>
      <c r="N186" s="17"/>
    </row>
    <row r="187" spans="1:14" ht="26.25" customHeight="1" x14ac:dyDescent="0.3">
      <c r="A187" s="11"/>
      <c r="B187" s="366" t="s">
        <v>255</v>
      </c>
      <c r="C187" s="504" t="s">
        <v>275</v>
      </c>
      <c r="D187" s="11"/>
      <c r="E187" s="11"/>
      <c r="F187" s="11"/>
      <c r="G187" s="356" t="s">
        <v>276</v>
      </c>
      <c r="H187" s="357"/>
      <c r="I187" s="375"/>
      <c r="J187" s="376"/>
      <c r="K187" s="377"/>
      <c r="L187" s="11"/>
      <c r="N187" s="17"/>
    </row>
    <row r="188" spans="1:14" ht="26.25" customHeight="1" x14ac:dyDescent="0.3">
      <c r="A188" s="11"/>
      <c r="B188" s="366"/>
      <c r="C188" s="504"/>
      <c r="D188" s="11"/>
      <c r="E188" s="11"/>
      <c r="F188" s="11"/>
      <c r="G188" s="269" t="s">
        <v>141</v>
      </c>
      <c r="H188" s="269"/>
      <c r="I188" s="269"/>
      <c r="J188" s="270"/>
      <c r="K188" s="266"/>
      <c r="L188" s="11"/>
      <c r="N188" s="17"/>
    </row>
    <row r="189" spans="1:14" ht="26.25" customHeight="1" x14ac:dyDescent="0.3">
      <c r="A189" s="11"/>
      <c r="B189" s="366"/>
      <c r="C189" s="504"/>
      <c r="D189" s="11"/>
      <c r="E189" s="11"/>
      <c r="F189" s="11"/>
      <c r="G189" s="356"/>
      <c r="H189" s="356"/>
      <c r="I189" s="356"/>
      <c r="J189" s="357"/>
      <c r="K189" s="267"/>
      <c r="L189" s="11"/>
      <c r="N189" s="17"/>
    </row>
    <row r="190" spans="1:14" ht="26.25" customHeight="1" x14ac:dyDescent="0.3">
      <c r="A190" s="11"/>
      <c r="B190" s="366"/>
      <c r="C190" s="504"/>
      <c r="D190" s="11"/>
      <c r="E190" s="11"/>
      <c r="F190" s="11"/>
      <c r="G190" s="374" t="s">
        <v>277</v>
      </c>
      <c r="H190" s="374"/>
      <c r="I190" s="374"/>
      <c r="J190" s="374"/>
      <c r="K190" s="374"/>
      <c r="L190" s="11"/>
    </row>
    <row r="191" spans="1:14" ht="26.25" customHeight="1" x14ac:dyDescent="0.3">
      <c r="A191" s="11"/>
      <c r="B191" s="366"/>
      <c r="C191" s="504"/>
      <c r="D191" s="11"/>
      <c r="E191" s="11"/>
      <c r="F191" s="11"/>
      <c r="G191" s="371"/>
      <c r="H191" s="372"/>
      <c r="I191" s="372"/>
      <c r="J191" s="372"/>
      <c r="K191" s="373"/>
      <c r="L191" s="11"/>
    </row>
    <row r="192" spans="1:14" ht="26.25" customHeight="1" x14ac:dyDescent="0.3">
      <c r="A192" s="11"/>
      <c r="B192" s="366"/>
      <c r="C192" s="504"/>
      <c r="D192" s="11"/>
      <c r="E192" s="11"/>
      <c r="F192" s="11"/>
      <c r="G192" s="11"/>
      <c r="H192" s="11"/>
      <c r="I192" s="11"/>
      <c r="J192" s="11"/>
      <c r="K192" s="11"/>
      <c r="L192" s="11"/>
    </row>
    <row r="193" spans="1:12" x14ac:dyDescent="0.3">
      <c r="A193" s="11"/>
      <c r="B193" s="11"/>
      <c r="C193" s="11"/>
      <c r="D193" s="11"/>
      <c r="E193" s="11"/>
      <c r="F193" s="11"/>
      <c r="G193" s="11"/>
      <c r="H193" s="11"/>
      <c r="I193" s="11"/>
      <c r="J193" s="11"/>
      <c r="K193" s="11"/>
      <c r="L193" s="11"/>
    </row>
    <row r="194" spans="1:12" ht="108" customHeight="1" x14ac:dyDescent="0.3">
      <c r="A194" s="11"/>
      <c r="B194" s="263" t="s">
        <v>255</v>
      </c>
      <c r="C194" s="505" t="s">
        <v>278</v>
      </c>
      <c r="D194" s="11"/>
      <c r="E194" s="11"/>
      <c r="F194" s="11"/>
      <c r="G194" s="356" t="s">
        <v>279</v>
      </c>
      <c r="H194" s="356"/>
      <c r="I194" s="365" t="s">
        <v>255</v>
      </c>
      <c r="J194" s="365"/>
      <c r="K194" s="365"/>
      <c r="L194" s="11"/>
    </row>
    <row r="195" spans="1:12" ht="37.5" customHeight="1" x14ac:dyDescent="0.3">
      <c r="A195" s="11"/>
      <c r="B195" s="11"/>
      <c r="C195" s="11"/>
      <c r="D195" s="11"/>
      <c r="E195" s="11"/>
      <c r="F195" s="11"/>
      <c r="G195" s="11"/>
      <c r="H195" s="11"/>
      <c r="I195" s="11"/>
      <c r="J195" s="11"/>
      <c r="K195" s="11"/>
      <c r="L195" s="11"/>
    </row>
    <row r="197" spans="1:12" ht="85.5" hidden="1" customHeight="1" x14ac:dyDescent="0.3"/>
  </sheetData>
  <sheetProtection algorithmName="SHA-512" hashValue="PGTWTWxjpEk75pe4bqSV1ljpjqJo60V5CbSxYBW/Bc49oWCcnVM0P29CapfFXvWo7DbROwvVFf5YLLNVUhIr4A==" saltValue="FwhgzEg8XjREM5TbyU+s2Q==" spinCount="100000" sheet="1" objects="1" scenarios="1" selectLockedCells="1"/>
  <dataConsolidate/>
  <mergeCells count="161">
    <mergeCell ref="AD19:AG19"/>
    <mergeCell ref="H140:K140"/>
    <mergeCell ref="J152:K152"/>
    <mergeCell ref="I27:J27"/>
    <mergeCell ref="B23:C23"/>
    <mergeCell ref="I41:J41"/>
    <mergeCell ref="I42:J42"/>
    <mergeCell ref="I43:J43"/>
    <mergeCell ref="H54:J54"/>
    <mergeCell ref="B69:B71"/>
    <mergeCell ref="C69:C71"/>
    <mergeCell ref="G85:J85"/>
    <mergeCell ref="G86:J86"/>
    <mergeCell ref="H19:K19"/>
    <mergeCell ref="H20:K20"/>
    <mergeCell ref="H21:K21"/>
    <mergeCell ref="B17:B21"/>
    <mergeCell ref="C17:C18"/>
    <mergeCell ref="C20:C21"/>
    <mergeCell ref="G76:J76"/>
    <mergeCell ref="G77:J77"/>
    <mergeCell ref="G78:J78"/>
    <mergeCell ref="G79:I81"/>
    <mergeCell ref="G49:G59"/>
    <mergeCell ref="G191:K191"/>
    <mergeCell ref="B187:B192"/>
    <mergeCell ref="C187:C192"/>
    <mergeCell ref="G122:J122"/>
    <mergeCell ref="C139:C140"/>
    <mergeCell ref="G190:K190"/>
    <mergeCell ref="G135:J135"/>
    <mergeCell ref="G137:J137"/>
    <mergeCell ref="G133:J133"/>
    <mergeCell ref="B182:K182"/>
    <mergeCell ref="I187:K187"/>
    <mergeCell ref="C149:C152"/>
    <mergeCell ref="G187:H187"/>
    <mergeCell ref="G177:K177"/>
    <mergeCell ref="B184:K185"/>
    <mergeCell ref="B149:B152"/>
    <mergeCell ref="B154:B161"/>
    <mergeCell ref="B131:B142"/>
    <mergeCell ref="G154:K154"/>
    <mergeCell ref="G160:J160"/>
    <mergeCell ref="G161:J161"/>
    <mergeCell ref="C154:C161"/>
    <mergeCell ref="G176:K176"/>
    <mergeCell ref="G139:J139"/>
    <mergeCell ref="G194:H194"/>
    <mergeCell ref="I194:K194"/>
    <mergeCell ref="B168:B177"/>
    <mergeCell ref="C168:C177"/>
    <mergeCell ref="G188:J188"/>
    <mergeCell ref="G189:J189"/>
    <mergeCell ref="AD23:AM23"/>
    <mergeCell ref="H59:J59"/>
    <mergeCell ref="H52:J52"/>
    <mergeCell ref="I39:J39"/>
    <mergeCell ref="B64:K65"/>
    <mergeCell ref="H57:J57"/>
    <mergeCell ref="I44:J44"/>
    <mergeCell ref="H27:H33"/>
    <mergeCell ref="I40:J40"/>
    <mergeCell ref="B126:K126"/>
    <mergeCell ref="G120:H120"/>
    <mergeCell ref="H55:J55"/>
    <mergeCell ref="H56:J56"/>
    <mergeCell ref="B46:C48"/>
    <mergeCell ref="H47:K47"/>
    <mergeCell ref="I30:J30"/>
    <mergeCell ref="G73:J73"/>
    <mergeCell ref="G83:J83"/>
    <mergeCell ref="AD2:AM2"/>
    <mergeCell ref="AP1:BB1"/>
    <mergeCell ref="B119:B120"/>
    <mergeCell ref="M150:N150"/>
    <mergeCell ref="M146:N146"/>
    <mergeCell ref="G156:K156"/>
    <mergeCell ref="I31:J31"/>
    <mergeCell ref="I32:J32"/>
    <mergeCell ref="I33:J33"/>
    <mergeCell ref="I34:J34"/>
    <mergeCell ref="I150:J150"/>
    <mergeCell ref="I151:J151"/>
    <mergeCell ref="I35:J35"/>
    <mergeCell ref="G149:J149"/>
    <mergeCell ref="G150:H152"/>
    <mergeCell ref="G142:K142"/>
    <mergeCell ref="AD18:AM18"/>
    <mergeCell ref="Q2:AB2"/>
    <mergeCell ref="C8:K8"/>
    <mergeCell ref="C10:G10"/>
    <mergeCell ref="B62:K62"/>
    <mergeCell ref="H34:H37"/>
    <mergeCell ref="H38:H44"/>
    <mergeCell ref="G27:G44"/>
    <mergeCell ref="AD21:AM21"/>
    <mergeCell ref="AD22:AG22"/>
    <mergeCell ref="G69:J69"/>
    <mergeCell ref="B73:B81"/>
    <mergeCell ref="B1:B6"/>
    <mergeCell ref="K1:K2"/>
    <mergeCell ref="K3:K4"/>
    <mergeCell ref="K5:K6"/>
    <mergeCell ref="I36:J36"/>
    <mergeCell ref="I38:J38"/>
    <mergeCell ref="C1:I6"/>
    <mergeCell ref="J1:J2"/>
    <mergeCell ref="J3:J4"/>
    <mergeCell ref="J5:J6"/>
    <mergeCell ref="H22:K22"/>
    <mergeCell ref="G25:G26"/>
    <mergeCell ref="H25:K26"/>
    <mergeCell ref="I28:J28"/>
    <mergeCell ref="B14:K15"/>
    <mergeCell ref="B12:K12"/>
    <mergeCell ref="H17:K17"/>
    <mergeCell ref="H18:K18"/>
    <mergeCell ref="I37:J37"/>
    <mergeCell ref="B30:B44"/>
    <mergeCell ref="B85:C85"/>
    <mergeCell ref="B86:C86"/>
    <mergeCell ref="G75:J75"/>
    <mergeCell ref="C90:C91"/>
    <mergeCell ref="D90:D91"/>
    <mergeCell ref="G90:J90"/>
    <mergeCell ref="H53:J53"/>
    <mergeCell ref="H49:J49"/>
    <mergeCell ref="I29:J29"/>
    <mergeCell ref="J48:K48"/>
    <mergeCell ref="J60:K60"/>
    <mergeCell ref="C73:C81"/>
    <mergeCell ref="B49:C60"/>
    <mergeCell ref="H74:K74"/>
    <mergeCell ref="H50:J50"/>
    <mergeCell ref="H51:J51"/>
    <mergeCell ref="H58:J58"/>
    <mergeCell ref="G70:J70"/>
    <mergeCell ref="H71:K71"/>
    <mergeCell ref="C30:C44"/>
    <mergeCell ref="K90:K91"/>
    <mergeCell ref="F90:F91"/>
    <mergeCell ref="E90:E91"/>
    <mergeCell ref="G168:K168"/>
    <mergeCell ref="G169:J169"/>
    <mergeCell ref="G170:J170"/>
    <mergeCell ref="G171:J171"/>
    <mergeCell ref="G172:J172"/>
    <mergeCell ref="H173:K173"/>
    <mergeCell ref="G131:J131"/>
    <mergeCell ref="G158:K158"/>
    <mergeCell ref="C119:C120"/>
    <mergeCell ref="G124:H124"/>
    <mergeCell ref="I124:K124"/>
    <mergeCell ref="B128:K129"/>
    <mergeCell ref="B144:K144"/>
    <mergeCell ref="B146:K147"/>
    <mergeCell ref="B163:K163"/>
    <mergeCell ref="B165:K166"/>
    <mergeCell ref="G119:H119"/>
    <mergeCell ref="I120:K120"/>
  </mergeCells>
  <conditionalFormatting sqref="H47:K47">
    <cfRule type="expression" dxfId="54" priority="115">
      <formula>$G$47=""</formula>
    </cfRule>
  </conditionalFormatting>
  <conditionalFormatting sqref="K76">
    <cfRule type="expression" dxfId="53" priority="110">
      <formula>$G$76=""</formula>
    </cfRule>
  </conditionalFormatting>
  <conditionalFormatting sqref="G47:G49 H49:H59 G60">
    <cfRule type="containsBlanks" dxfId="52" priority="103">
      <formula>LEN(TRIM(G47))=0</formula>
    </cfRule>
  </conditionalFormatting>
  <conditionalFormatting sqref="I48">
    <cfRule type="containsBlanks" dxfId="51" priority="102">
      <formula>LEN(TRIM(I48))=0</formula>
    </cfRule>
  </conditionalFormatting>
  <conditionalFormatting sqref="J48:K48">
    <cfRule type="expression" dxfId="50" priority="100">
      <formula>$I$48=""</formula>
    </cfRule>
  </conditionalFormatting>
  <conditionalFormatting sqref="H48">
    <cfRule type="expression" dxfId="49" priority="99">
      <formula>$G48=""</formula>
    </cfRule>
  </conditionalFormatting>
  <conditionalFormatting sqref="H60">
    <cfRule type="expression" dxfId="48" priority="87">
      <formula>$G$60=""</formula>
    </cfRule>
  </conditionalFormatting>
  <conditionalFormatting sqref="I60">
    <cfRule type="expression" dxfId="47" priority="86">
      <formula>$I$60=""</formula>
    </cfRule>
  </conditionalFormatting>
  <conditionalFormatting sqref="J60:K60">
    <cfRule type="expression" dxfId="46" priority="85">
      <formula>$I$60=""</formula>
    </cfRule>
  </conditionalFormatting>
  <conditionalFormatting sqref="G74">
    <cfRule type="expression" dxfId="45" priority="84">
      <formula>$G$74=""</formula>
    </cfRule>
  </conditionalFormatting>
  <conditionalFormatting sqref="G76:J76">
    <cfRule type="expression" dxfId="44" priority="83">
      <formula>$G$76=""</formula>
    </cfRule>
  </conditionalFormatting>
  <conditionalFormatting sqref="G161:J161">
    <cfRule type="containsBlanks" dxfId="43" priority="75">
      <formula>LEN(TRIM(G161))=0</formula>
    </cfRule>
    <cfRule type="expression" dxfId="42" priority="76">
      <formula>$K$160</formula>
    </cfRule>
  </conditionalFormatting>
  <conditionalFormatting sqref="K161">
    <cfRule type="expression" dxfId="41" priority="73">
      <formula>$G$161=""</formula>
    </cfRule>
  </conditionalFormatting>
  <conditionalFormatting sqref="G189:J189">
    <cfRule type="containsBlanks" dxfId="40" priority="71">
      <formula>LEN(TRIM(G189))=0</formula>
    </cfRule>
    <cfRule type="expression" dxfId="39" priority="72">
      <formula>$K$160</formula>
    </cfRule>
  </conditionalFormatting>
  <conditionalFormatting sqref="K189">
    <cfRule type="expression" dxfId="38" priority="70">
      <formula>$G$189=""</formula>
    </cfRule>
  </conditionalFormatting>
  <conditionalFormatting sqref="G140">
    <cfRule type="containsBlanks" dxfId="37" priority="50">
      <formula>LEN(TRIM(G140))=0</formula>
    </cfRule>
    <cfRule type="expression" dxfId="36" priority="51">
      <formula>$K$160</formula>
    </cfRule>
  </conditionalFormatting>
  <conditionalFormatting sqref="H140:K140">
    <cfRule type="expression" dxfId="35" priority="43">
      <formula>$G$140=""</formula>
    </cfRule>
  </conditionalFormatting>
  <conditionalFormatting sqref="C92:C116">
    <cfRule type="duplicateValues" dxfId="34" priority="41"/>
  </conditionalFormatting>
  <conditionalFormatting sqref="H74">
    <cfRule type="expression" dxfId="33" priority="40">
      <formula>$G$74=""</formula>
    </cfRule>
  </conditionalFormatting>
  <conditionalFormatting sqref="H71:K71">
    <cfRule type="expression" dxfId="32" priority="36">
      <formula>$G$71=""</formula>
    </cfRule>
  </conditionalFormatting>
  <conditionalFormatting sqref="K49">
    <cfRule type="expression" dxfId="31" priority="35">
      <formula>$G$49=""</formula>
    </cfRule>
  </conditionalFormatting>
  <conditionalFormatting sqref="K50:K59">
    <cfRule type="expression" dxfId="30" priority="34">
      <formula>$G$49=""</formula>
    </cfRule>
  </conditionalFormatting>
  <conditionalFormatting sqref="G71">
    <cfRule type="expression" dxfId="29" priority="31">
      <formula>G$71=""</formula>
    </cfRule>
  </conditionalFormatting>
  <conditionalFormatting sqref="D92">
    <cfRule type="expression" dxfId="28" priority="29">
      <formula>AND($D92="",$C92&lt;&gt;"")</formula>
    </cfRule>
  </conditionalFormatting>
  <conditionalFormatting sqref="D116">
    <cfRule type="expression" dxfId="27" priority="28">
      <formula>AND($D116="",$C116&lt;&gt;"")</formula>
    </cfRule>
  </conditionalFormatting>
  <conditionalFormatting sqref="D93">
    <cfRule type="expression" dxfId="26" priority="27">
      <formula>AND($D93="",$C93&lt;&gt;"")</formula>
    </cfRule>
  </conditionalFormatting>
  <conditionalFormatting sqref="D115">
    <cfRule type="expression" dxfId="25" priority="26">
      <formula>AND($D115="",$C115&lt;&gt;"")</formula>
    </cfRule>
  </conditionalFormatting>
  <conditionalFormatting sqref="D94">
    <cfRule type="expression" dxfId="24" priority="25">
      <formula>AND($D94="",$C94&lt;&gt;"")</formula>
    </cfRule>
  </conditionalFormatting>
  <conditionalFormatting sqref="D114">
    <cfRule type="expression" dxfId="23" priority="24">
      <formula>AND($D114="",$C114&lt;&gt;"")</formula>
    </cfRule>
  </conditionalFormatting>
  <conditionalFormatting sqref="D95">
    <cfRule type="expression" dxfId="22" priority="23">
      <formula>AND($D95="",$C95&lt;&gt;"")</formula>
    </cfRule>
  </conditionalFormatting>
  <conditionalFormatting sqref="D113">
    <cfRule type="expression" dxfId="21" priority="22">
      <formula>AND($D113="",$C113&lt;&gt;"")</formula>
    </cfRule>
  </conditionalFormatting>
  <conditionalFormatting sqref="D96">
    <cfRule type="expression" dxfId="20" priority="21">
      <formula>AND($D96="",$C96&lt;&gt;"")</formula>
    </cfRule>
  </conditionalFormatting>
  <conditionalFormatting sqref="D112">
    <cfRule type="expression" dxfId="17" priority="18">
      <formula>AND($D112="",$C112&lt;&gt;"")</formula>
    </cfRule>
  </conditionalFormatting>
  <conditionalFormatting sqref="D97">
    <cfRule type="expression" dxfId="16" priority="17">
      <formula>AND($D97="",$C97&lt;&gt;"")</formula>
    </cfRule>
  </conditionalFormatting>
  <conditionalFormatting sqref="D111">
    <cfRule type="expression" dxfId="15" priority="16">
      <formula>AND($D111="",$C111&lt;&gt;"")</formula>
    </cfRule>
  </conditionalFormatting>
  <conditionalFormatting sqref="D98">
    <cfRule type="expression" dxfId="14" priority="15">
      <formula>AND($D98="",$C98&lt;&gt;"")</formula>
    </cfRule>
  </conditionalFormatting>
  <conditionalFormatting sqref="D110">
    <cfRule type="expression" dxfId="13" priority="14">
      <formula>AND($D110="",$C110&lt;&gt;"")</formula>
    </cfRule>
  </conditionalFormatting>
  <conditionalFormatting sqref="D99">
    <cfRule type="expression" dxfId="12" priority="13">
      <formula>AND($D99="",$C99&lt;&gt;"")</formula>
    </cfRule>
  </conditionalFormatting>
  <conditionalFormatting sqref="D100">
    <cfRule type="expression" dxfId="10" priority="11">
      <formula>AND($D100="",$C100&lt;&gt;"")</formula>
    </cfRule>
  </conditionalFormatting>
  <conditionalFormatting sqref="D109">
    <cfRule type="expression" dxfId="9" priority="10">
      <formula>AND($D109="",$C109&lt;&gt;"")</formula>
    </cfRule>
  </conditionalFormatting>
  <conditionalFormatting sqref="D101">
    <cfRule type="expression" dxfId="8" priority="9">
      <formula>AND($D101="",$C101&lt;&gt;"")</formula>
    </cfRule>
  </conditionalFormatting>
  <conditionalFormatting sqref="D108">
    <cfRule type="expression" dxfId="7" priority="8">
      <formula>AND($D108="",$C108&lt;&gt;"")</formula>
    </cfRule>
  </conditionalFormatting>
  <conditionalFormatting sqref="D102">
    <cfRule type="expression" dxfId="6" priority="7">
      <formula>AND($D102="",$C102&lt;&gt;"")</formula>
    </cfRule>
  </conditionalFormatting>
  <conditionalFormatting sqref="D103">
    <cfRule type="expression" dxfId="4" priority="5">
      <formula>AND($D103="",$C103&lt;&gt;"")</formula>
    </cfRule>
  </conditionalFormatting>
  <conditionalFormatting sqref="D106">
    <cfRule type="expression" dxfId="3" priority="4">
      <formula>AND($D106="",$C106&lt;&gt;"")</formula>
    </cfRule>
  </conditionalFormatting>
  <conditionalFormatting sqref="D104">
    <cfRule type="expression" dxfId="2" priority="3">
      <formula>AND($D104="",$C104&lt;&gt;"")</formula>
    </cfRule>
  </conditionalFormatting>
  <conditionalFormatting sqref="D105">
    <cfRule type="expression" dxfId="1" priority="2">
      <formula>AND($D105="",$C105&lt;&gt;"")</formula>
    </cfRule>
  </conditionalFormatting>
  <conditionalFormatting sqref="D107">
    <cfRule type="expression" dxfId="0" priority="1">
      <formula>AND($D107="",$C107&lt;&gt;"")</formula>
    </cfRule>
  </conditionalFormatting>
  <dataValidations count="13">
    <dataValidation type="list" allowBlank="1" showInputMessage="1" showErrorMessage="1" sqref="K77" xr:uid="{ECE3F753-D9FA-407F-BE56-B462D4BA1F9F}">
      <formula1>$X$3:$X$4</formula1>
    </dataValidation>
    <dataValidation type="list" allowBlank="1" showInputMessage="1" showErrorMessage="1" sqref="I124:K124" xr:uid="{A8B05737-3498-4AFE-8F39-9F8EECB8238E}">
      <formula1>$V$3:$V$5</formula1>
    </dataValidation>
    <dataValidation type="list" allowBlank="1" showInputMessage="1" showErrorMessage="1" sqref="D88:F88 BB2" xr:uid="{F8E69242-1AD5-4046-896A-9CC4D79E1C01}">
      <formula1>$T$3:$T$5</formula1>
    </dataValidation>
    <dataValidation type="list" allowBlank="1" showInputMessage="1" showErrorMessage="1" sqref="K83" xr:uid="{838C446E-EEE6-4F31-B730-C9D9181778FE}">
      <formula1>$S$3:$S$5</formula1>
    </dataValidation>
    <dataValidation type="list" allowBlank="1" showInputMessage="1" showErrorMessage="1" sqref="H60 K69:K70 H48 H46 O60 O48 K122 K73 K75 I119 K160 K139 K78" xr:uid="{F90511D9-A486-4877-AC02-F6D2950E6C3E}">
      <formula1>$R$3:$R$4</formula1>
    </dataValidation>
    <dataValidation type="list" allowBlank="1" showInputMessage="1" showErrorMessage="1" sqref="H47 O47" xr:uid="{BCF639C0-E774-4BB1-BEB3-B5996422374E}">
      <formula1>$Q$3:$Q$6</formula1>
    </dataValidation>
    <dataValidation allowBlank="1" showInputMessage="1" showErrorMessage="1" sqref="K117" xr:uid="{FA771D7B-A593-475C-B027-6AA0F35AE9B7}"/>
    <dataValidation type="list" allowBlank="1" showInputMessage="1" showErrorMessage="1" sqref="K133 K137 K135" xr:uid="{DC54CC4B-C1D7-4A80-80F7-DAC31772C1A5}">
      <formula1>$Z$3:$Z$5</formula1>
    </dataValidation>
    <dataValidation type="list" allowBlank="1" showInputMessage="1" showErrorMessage="1" sqref="K149" xr:uid="{0597D956-B4BD-4CF1-B1C8-F92492BBF2CD}">
      <formula1>$AA$3:$AA$4</formula1>
    </dataValidation>
    <dataValidation type="list" allowBlank="1" showInputMessage="1" showErrorMessage="1" sqref="C92:C116" xr:uid="{235984B9-8755-43BA-A72D-C0F8C57A339B}">
      <formula1>$BB$3:$BB$50</formula1>
    </dataValidation>
    <dataValidation type="list" allowBlank="1" showInputMessage="1" showErrorMessage="1" sqref="K79:K81" xr:uid="{97BD8758-3C73-438F-BD78-1CDE1F9C9BBA}">
      <formula1>$R$3:$R$5</formula1>
    </dataValidation>
    <dataValidation type="list" allowBlank="1" showInputMessage="1" showErrorMessage="1" sqref="H18:K18" xr:uid="{A114E011-0428-4634-A858-1CF396706CEB}">
      <formula1>$BB$3:$BB$13</formula1>
    </dataValidation>
    <dataValidation type="date" allowBlank="1" showInputMessage="1" showErrorMessage="1" sqref="H17:K17 I23 K23 K76" xr:uid="{94EE5BC3-E2E5-4214-9906-CFD4190F84D1}">
      <formula1>45292</formula1>
      <formula2>51501</formula2>
    </dataValidation>
  </dataValidations>
  <printOptions horizontalCentered="1" verticalCentered="1"/>
  <pageMargins left="0.70866141732283472" right="0.70866141732283472" top="0.74803149606299213" bottom="0.74803149606299213" header="0.31496062992125984" footer="0.31496062992125984"/>
  <pageSetup scale="1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9" r:id="rId4" name="Check Box 13">
              <controlPr defaultSize="0" autoFill="0" autoLine="0" autoPict="0" altText="">
                <anchor moveWithCells="1">
                  <from>
                    <xdr:col>10</xdr:col>
                    <xdr:colOff>28575</xdr:colOff>
                    <xdr:row>27</xdr:row>
                    <xdr:rowOff>9525</xdr:rowOff>
                  </from>
                  <to>
                    <xdr:col>11</xdr:col>
                    <xdr:colOff>0</xdr:colOff>
                    <xdr:row>27</xdr:row>
                    <xdr:rowOff>228600</xdr:rowOff>
                  </to>
                </anchor>
              </controlPr>
            </control>
          </mc:Choice>
        </mc:AlternateContent>
        <mc:AlternateContent xmlns:mc="http://schemas.openxmlformats.org/markup-compatibility/2006">
          <mc:Choice Requires="x14">
            <control shapeId="4110" r:id="rId5" name="Check Box 14">
              <controlPr defaultSize="0" autoFill="0" autoLine="0" autoPict="0" altText="">
                <anchor moveWithCells="1">
                  <from>
                    <xdr:col>10</xdr:col>
                    <xdr:colOff>28575</xdr:colOff>
                    <xdr:row>28</xdr:row>
                    <xdr:rowOff>28575</xdr:rowOff>
                  </from>
                  <to>
                    <xdr:col>11</xdr:col>
                    <xdr:colOff>0</xdr:colOff>
                    <xdr:row>29</xdr:row>
                    <xdr:rowOff>0</xdr:rowOff>
                  </to>
                </anchor>
              </controlPr>
            </control>
          </mc:Choice>
        </mc:AlternateContent>
        <mc:AlternateContent xmlns:mc="http://schemas.openxmlformats.org/markup-compatibility/2006">
          <mc:Choice Requires="x14">
            <control shapeId="4111" r:id="rId6" name="Check Box 15">
              <controlPr defaultSize="0" autoFill="0" autoLine="0" autoPict="0" altText="">
                <anchor moveWithCells="1">
                  <from>
                    <xdr:col>10</xdr:col>
                    <xdr:colOff>28575</xdr:colOff>
                    <xdr:row>26</xdr:row>
                    <xdr:rowOff>47625</xdr:rowOff>
                  </from>
                  <to>
                    <xdr:col>10</xdr:col>
                    <xdr:colOff>762000</xdr:colOff>
                    <xdr:row>26</xdr:row>
                    <xdr:rowOff>257175</xdr:rowOff>
                  </to>
                </anchor>
              </controlPr>
            </control>
          </mc:Choice>
        </mc:AlternateContent>
        <mc:AlternateContent xmlns:mc="http://schemas.openxmlformats.org/markup-compatibility/2006">
          <mc:Choice Requires="x14">
            <control shapeId="4112" r:id="rId7" name="Check Box 16">
              <controlPr defaultSize="0" autoFill="0" autoLine="0" autoPict="0" altText="">
                <anchor moveWithCells="1">
                  <from>
                    <xdr:col>10</xdr:col>
                    <xdr:colOff>28575</xdr:colOff>
                    <xdr:row>29</xdr:row>
                    <xdr:rowOff>9525</xdr:rowOff>
                  </from>
                  <to>
                    <xdr:col>10</xdr:col>
                    <xdr:colOff>1943100</xdr:colOff>
                    <xdr:row>29</xdr:row>
                    <xdr:rowOff>200025</xdr:rowOff>
                  </to>
                </anchor>
              </controlPr>
            </control>
          </mc:Choice>
        </mc:AlternateContent>
        <mc:AlternateContent xmlns:mc="http://schemas.openxmlformats.org/markup-compatibility/2006">
          <mc:Choice Requires="x14">
            <control shapeId="4113" r:id="rId8" name="Check Box 17">
              <controlPr defaultSize="0" autoFill="0" autoLine="0" autoPict="0" altText="">
                <anchor moveWithCells="1">
                  <from>
                    <xdr:col>10</xdr:col>
                    <xdr:colOff>28575</xdr:colOff>
                    <xdr:row>30</xdr:row>
                    <xdr:rowOff>9525</xdr:rowOff>
                  </from>
                  <to>
                    <xdr:col>10</xdr:col>
                    <xdr:colOff>1943100</xdr:colOff>
                    <xdr:row>30</xdr:row>
                    <xdr:rowOff>200025</xdr:rowOff>
                  </to>
                </anchor>
              </controlPr>
            </control>
          </mc:Choice>
        </mc:AlternateContent>
        <mc:AlternateContent xmlns:mc="http://schemas.openxmlformats.org/markup-compatibility/2006">
          <mc:Choice Requires="x14">
            <control shapeId="4115" r:id="rId9" name="Check Box 19">
              <controlPr defaultSize="0" autoFill="0" autoLine="0" autoPict="0" altText="">
                <anchor moveWithCells="1">
                  <from>
                    <xdr:col>10</xdr:col>
                    <xdr:colOff>28575</xdr:colOff>
                    <xdr:row>33</xdr:row>
                    <xdr:rowOff>9525</xdr:rowOff>
                  </from>
                  <to>
                    <xdr:col>11</xdr:col>
                    <xdr:colOff>0</xdr:colOff>
                    <xdr:row>33</xdr:row>
                    <xdr:rowOff>200025</xdr:rowOff>
                  </to>
                </anchor>
              </controlPr>
            </control>
          </mc:Choice>
        </mc:AlternateContent>
        <mc:AlternateContent xmlns:mc="http://schemas.openxmlformats.org/markup-compatibility/2006">
          <mc:Choice Requires="x14">
            <control shapeId="4116" r:id="rId10" name="Check Box 20">
              <controlPr defaultSize="0" autoFill="0" autoLine="0" autoPict="0" altText="">
                <anchor moveWithCells="1">
                  <from>
                    <xdr:col>10</xdr:col>
                    <xdr:colOff>28575</xdr:colOff>
                    <xdr:row>34</xdr:row>
                    <xdr:rowOff>9525</xdr:rowOff>
                  </from>
                  <to>
                    <xdr:col>10</xdr:col>
                    <xdr:colOff>1943100</xdr:colOff>
                    <xdr:row>34</xdr:row>
                    <xdr:rowOff>200025</xdr:rowOff>
                  </to>
                </anchor>
              </controlPr>
            </control>
          </mc:Choice>
        </mc:AlternateContent>
        <mc:AlternateContent xmlns:mc="http://schemas.openxmlformats.org/markup-compatibility/2006">
          <mc:Choice Requires="x14">
            <control shapeId="4117" r:id="rId11" name="Check Box 21">
              <controlPr defaultSize="0" autoFill="0" autoLine="0" autoPict="0" altText="">
                <anchor moveWithCells="1">
                  <from>
                    <xdr:col>10</xdr:col>
                    <xdr:colOff>28575</xdr:colOff>
                    <xdr:row>35</xdr:row>
                    <xdr:rowOff>9525</xdr:rowOff>
                  </from>
                  <to>
                    <xdr:col>10</xdr:col>
                    <xdr:colOff>1943100</xdr:colOff>
                    <xdr:row>35</xdr:row>
                    <xdr:rowOff>200025</xdr:rowOff>
                  </to>
                </anchor>
              </controlPr>
            </control>
          </mc:Choice>
        </mc:AlternateContent>
        <mc:AlternateContent xmlns:mc="http://schemas.openxmlformats.org/markup-compatibility/2006">
          <mc:Choice Requires="x14">
            <control shapeId="4119" r:id="rId12" name="Check Box 23">
              <controlPr defaultSize="0" autoFill="0" autoLine="0" autoPict="0" altText="">
                <anchor moveWithCells="1">
                  <from>
                    <xdr:col>10</xdr:col>
                    <xdr:colOff>28575</xdr:colOff>
                    <xdr:row>37</xdr:row>
                    <xdr:rowOff>9525</xdr:rowOff>
                  </from>
                  <to>
                    <xdr:col>10</xdr:col>
                    <xdr:colOff>1943100</xdr:colOff>
                    <xdr:row>37</xdr:row>
                    <xdr:rowOff>200025</xdr:rowOff>
                  </to>
                </anchor>
              </controlPr>
            </control>
          </mc:Choice>
        </mc:AlternateContent>
        <mc:AlternateContent xmlns:mc="http://schemas.openxmlformats.org/markup-compatibility/2006">
          <mc:Choice Requires="x14">
            <control shapeId="4120" r:id="rId13" name="Check Box 24">
              <controlPr defaultSize="0" autoFill="0" autoLine="0" autoPict="0" altText="">
                <anchor moveWithCells="1">
                  <from>
                    <xdr:col>10</xdr:col>
                    <xdr:colOff>28575</xdr:colOff>
                    <xdr:row>38</xdr:row>
                    <xdr:rowOff>9525</xdr:rowOff>
                  </from>
                  <to>
                    <xdr:col>11</xdr:col>
                    <xdr:colOff>0</xdr:colOff>
                    <xdr:row>38</xdr:row>
                    <xdr:rowOff>200025</xdr:rowOff>
                  </to>
                </anchor>
              </controlPr>
            </control>
          </mc:Choice>
        </mc:AlternateContent>
        <mc:AlternateContent xmlns:mc="http://schemas.openxmlformats.org/markup-compatibility/2006">
          <mc:Choice Requires="x14">
            <control shapeId="4121" r:id="rId14" name="Check Box 25">
              <controlPr defaultSize="0" autoFill="0" autoLine="0" autoPict="0" altText="">
                <anchor moveWithCells="1">
                  <from>
                    <xdr:col>10</xdr:col>
                    <xdr:colOff>28575</xdr:colOff>
                    <xdr:row>39</xdr:row>
                    <xdr:rowOff>9525</xdr:rowOff>
                  </from>
                  <to>
                    <xdr:col>10</xdr:col>
                    <xdr:colOff>1943100</xdr:colOff>
                    <xdr:row>39</xdr:row>
                    <xdr:rowOff>200025</xdr:rowOff>
                  </to>
                </anchor>
              </controlPr>
            </control>
          </mc:Choice>
        </mc:AlternateContent>
        <mc:AlternateContent xmlns:mc="http://schemas.openxmlformats.org/markup-compatibility/2006">
          <mc:Choice Requires="x14">
            <control shapeId="4122" r:id="rId15" name="Check Box 26">
              <controlPr defaultSize="0" autoFill="0" autoLine="0" autoPict="0" altText="">
                <anchor moveWithCells="1">
                  <from>
                    <xdr:col>10</xdr:col>
                    <xdr:colOff>28575</xdr:colOff>
                    <xdr:row>40</xdr:row>
                    <xdr:rowOff>9525</xdr:rowOff>
                  </from>
                  <to>
                    <xdr:col>11</xdr:col>
                    <xdr:colOff>0</xdr:colOff>
                    <xdr:row>40</xdr:row>
                    <xdr:rowOff>200025</xdr:rowOff>
                  </to>
                </anchor>
              </controlPr>
            </control>
          </mc:Choice>
        </mc:AlternateContent>
        <mc:AlternateContent xmlns:mc="http://schemas.openxmlformats.org/markup-compatibility/2006">
          <mc:Choice Requires="x14">
            <control shapeId="4123" r:id="rId16" name="Check Box 27">
              <controlPr defaultSize="0" autoFill="0" autoLine="0" autoPict="0" altText="">
                <anchor moveWithCells="1">
                  <from>
                    <xdr:col>10</xdr:col>
                    <xdr:colOff>28575</xdr:colOff>
                    <xdr:row>41</xdr:row>
                    <xdr:rowOff>9525</xdr:rowOff>
                  </from>
                  <to>
                    <xdr:col>11</xdr:col>
                    <xdr:colOff>9525</xdr:colOff>
                    <xdr:row>41</xdr:row>
                    <xdr:rowOff>200025</xdr:rowOff>
                  </to>
                </anchor>
              </controlPr>
            </control>
          </mc:Choice>
        </mc:AlternateContent>
        <mc:AlternateContent xmlns:mc="http://schemas.openxmlformats.org/markup-compatibility/2006">
          <mc:Choice Requires="x14">
            <control shapeId="4124" r:id="rId17" name="Check Box 28">
              <controlPr defaultSize="0" autoFill="0" autoLine="0" autoPict="0" altText="">
                <anchor moveWithCells="1">
                  <from>
                    <xdr:col>10</xdr:col>
                    <xdr:colOff>28575</xdr:colOff>
                    <xdr:row>42</xdr:row>
                    <xdr:rowOff>9525</xdr:rowOff>
                  </from>
                  <to>
                    <xdr:col>11</xdr:col>
                    <xdr:colOff>0</xdr:colOff>
                    <xdr:row>42</xdr:row>
                    <xdr:rowOff>200025</xdr:rowOff>
                  </to>
                </anchor>
              </controlPr>
            </control>
          </mc:Choice>
        </mc:AlternateContent>
        <mc:AlternateContent xmlns:mc="http://schemas.openxmlformats.org/markup-compatibility/2006">
          <mc:Choice Requires="x14">
            <control shapeId="4128" r:id="rId18" name="Check Box 32">
              <controlPr defaultSize="0" autoFill="0" autoLine="0" autoPict="0" altText="">
                <anchor moveWithCells="1">
                  <from>
                    <xdr:col>7</xdr:col>
                    <xdr:colOff>28575</xdr:colOff>
                    <xdr:row>23</xdr:row>
                    <xdr:rowOff>47625</xdr:rowOff>
                  </from>
                  <to>
                    <xdr:col>8</xdr:col>
                    <xdr:colOff>0</xdr:colOff>
                    <xdr:row>23</xdr:row>
                    <xdr:rowOff>247650</xdr:rowOff>
                  </to>
                </anchor>
              </controlPr>
            </control>
          </mc:Choice>
        </mc:AlternateContent>
        <mc:AlternateContent xmlns:mc="http://schemas.openxmlformats.org/markup-compatibility/2006">
          <mc:Choice Requires="x14">
            <control shapeId="4130" r:id="rId19" name="Check Box 34">
              <controlPr defaultSize="0" autoFill="0" autoLine="0" autoPict="0" altText="">
                <anchor moveWithCells="1">
                  <from>
                    <xdr:col>8</xdr:col>
                    <xdr:colOff>28575</xdr:colOff>
                    <xdr:row>23</xdr:row>
                    <xdr:rowOff>47625</xdr:rowOff>
                  </from>
                  <to>
                    <xdr:col>9</xdr:col>
                    <xdr:colOff>0</xdr:colOff>
                    <xdr:row>23</xdr:row>
                    <xdr:rowOff>247650</xdr:rowOff>
                  </to>
                </anchor>
              </controlPr>
            </control>
          </mc:Choice>
        </mc:AlternateContent>
        <mc:AlternateContent xmlns:mc="http://schemas.openxmlformats.org/markup-compatibility/2006">
          <mc:Choice Requires="x14">
            <control shapeId="4131" r:id="rId20" name="Check Box 35">
              <controlPr defaultSize="0" autoFill="0" autoLine="0" autoPict="0" altText="">
                <anchor moveWithCells="1">
                  <from>
                    <xdr:col>9</xdr:col>
                    <xdr:colOff>28575</xdr:colOff>
                    <xdr:row>23</xdr:row>
                    <xdr:rowOff>47625</xdr:rowOff>
                  </from>
                  <to>
                    <xdr:col>10</xdr:col>
                    <xdr:colOff>0</xdr:colOff>
                    <xdr:row>23</xdr:row>
                    <xdr:rowOff>247650</xdr:rowOff>
                  </to>
                </anchor>
              </controlPr>
            </control>
          </mc:Choice>
        </mc:AlternateContent>
        <mc:AlternateContent xmlns:mc="http://schemas.openxmlformats.org/markup-compatibility/2006">
          <mc:Choice Requires="x14">
            <control shapeId="4132" r:id="rId21" name="Check Box 36">
              <controlPr defaultSize="0" autoFill="0" autoLine="0" autoPict="0" altText="">
                <anchor moveWithCells="1">
                  <from>
                    <xdr:col>10</xdr:col>
                    <xdr:colOff>28575</xdr:colOff>
                    <xdr:row>23</xdr:row>
                    <xdr:rowOff>47625</xdr:rowOff>
                  </from>
                  <to>
                    <xdr:col>11</xdr:col>
                    <xdr:colOff>0</xdr:colOff>
                    <xdr:row>23</xdr:row>
                    <xdr:rowOff>247650</xdr:rowOff>
                  </to>
                </anchor>
              </controlPr>
            </control>
          </mc:Choice>
        </mc:AlternateContent>
        <mc:AlternateContent xmlns:mc="http://schemas.openxmlformats.org/markup-compatibility/2006">
          <mc:Choice Requires="x14">
            <control shapeId="4140" r:id="rId22" name="Check Box 44">
              <controlPr defaultSize="0" autoFill="0" autoLine="0" autoPict="0" altText="">
                <anchor moveWithCells="1">
                  <from>
                    <xdr:col>10</xdr:col>
                    <xdr:colOff>28575</xdr:colOff>
                    <xdr:row>167</xdr:row>
                    <xdr:rowOff>200025</xdr:rowOff>
                  </from>
                  <to>
                    <xdr:col>10</xdr:col>
                    <xdr:colOff>657225</xdr:colOff>
                    <xdr:row>169</xdr:row>
                    <xdr:rowOff>0</xdr:rowOff>
                  </to>
                </anchor>
              </controlPr>
            </control>
          </mc:Choice>
        </mc:AlternateContent>
        <mc:AlternateContent xmlns:mc="http://schemas.openxmlformats.org/markup-compatibility/2006">
          <mc:Choice Requires="x14">
            <control shapeId="4141" r:id="rId23" name="Check Box 45">
              <controlPr defaultSize="0" autoFill="0" autoLine="0" autoPict="0" altText="">
                <anchor moveWithCells="1">
                  <from>
                    <xdr:col>10</xdr:col>
                    <xdr:colOff>28575</xdr:colOff>
                    <xdr:row>169</xdr:row>
                    <xdr:rowOff>9525</xdr:rowOff>
                  </from>
                  <to>
                    <xdr:col>11</xdr:col>
                    <xdr:colOff>0</xdr:colOff>
                    <xdr:row>170</xdr:row>
                    <xdr:rowOff>0</xdr:rowOff>
                  </to>
                </anchor>
              </controlPr>
            </control>
          </mc:Choice>
        </mc:AlternateContent>
        <mc:AlternateContent xmlns:mc="http://schemas.openxmlformats.org/markup-compatibility/2006">
          <mc:Choice Requires="x14">
            <control shapeId="4142" r:id="rId24" name="Check Box 46">
              <controlPr defaultSize="0" autoFill="0" autoLine="0" autoPict="0" altText="">
                <anchor moveWithCells="1">
                  <from>
                    <xdr:col>10</xdr:col>
                    <xdr:colOff>28575</xdr:colOff>
                    <xdr:row>170</xdr:row>
                    <xdr:rowOff>9525</xdr:rowOff>
                  </from>
                  <to>
                    <xdr:col>11</xdr:col>
                    <xdr:colOff>0</xdr:colOff>
                    <xdr:row>171</xdr:row>
                    <xdr:rowOff>0</xdr:rowOff>
                  </to>
                </anchor>
              </controlPr>
            </control>
          </mc:Choice>
        </mc:AlternateContent>
        <mc:AlternateContent xmlns:mc="http://schemas.openxmlformats.org/markup-compatibility/2006">
          <mc:Choice Requires="x14">
            <control shapeId="4143" r:id="rId25" name="Check Box 47">
              <controlPr defaultSize="0" autoFill="0" autoLine="0" autoPict="0" altText="">
                <anchor moveWithCells="1">
                  <from>
                    <xdr:col>10</xdr:col>
                    <xdr:colOff>28575</xdr:colOff>
                    <xdr:row>171</xdr:row>
                    <xdr:rowOff>9525</xdr:rowOff>
                  </from>
                  <to>
                    <xdr:col>10</xdr:col>
                    <xdr:colOff>581025</xdr:colOff>
                    <xdr:row>172</xdr:row>
                    <xdr:rowOff>0</xdr:rowOff>
                  </to>
                </anchor>
              </controlPr>
            </control>
          </mc:Choice>
        </mc:AlternateContent>
        <mc:AlternateContent xmlns:mc="http://schemas.openxmlformats.org/markup-compatibility/2006">
          <mc:Choice Requires="x14">
            <control shapeId="4147" r:id="rId26" name="Check Box 51">
              <controlPr defaultSize="0" autoFill="0" autoLine="0" autoPict="0" altText="">
                <anchor moveWithCells="1">
                  <from>
                    <xdr:col>10</xdr:col>
                    <xdr:colOff>28575</xdr:colOff>
                    <xdr:row>149</xdr:row>
                    <xdr:rowOff>47625</xdr:rowOff>
                  </from>
                  <to>
                    <xdr:col>10</xdr:col>
                    <xdr:colOff>438150</xdr:colOff>
                    <xdr:row>149</xdr:row>
                    <xdr:rowOff>228600</xdr:rowOff>
                  </to>
                </anchor>
              </controlPr>
            </control>
          </mc:Choice>
        </mc:AlternateContent>
        <mc:AlternateContent xmlns:mc="http://schemas.openxmlformats.org/markup-compatibility/2006">
          <mc:Choice Requires="x14">
            <control shapeId="4148" r:id="rId27" name="Check Box 52">
              <controlPr defaultSize="0" autoFill="0" autoLine="0" autoPict="0" altText="">
                <anchor moveWithCells="1">
                  <from>
                    <xdr:col>10</xdr:col>
                    <xdr:colOff>28575</xdr:colOff>
                    <xdr:row>150</xdr:row>
                    <xdr:rowOff>47625</xdr:rowOff>
                  </from>
                  <to>
                    <xdr:col>10</xdr:col>
                    <xdr:colOff>390525</xdr:colOff>
                    <xdr:row>150</xdr:row>
                    <xdr:rowOff>285750</xdr:rowOff>
                  </to>
                </anchor>
              </controlPr>
            </control>
          </mc:Choice>
        </mc:AlternateContent>
        <mc:AlternateContent xmlns:mc="http://schemas.openxmlformats.org/markup-compatibility/2006">
          <mc:Choice Requires="x14">
            <control shapeId="4151" r:id="rId28" name="Check Box 55">
              <controlPr defaultSize="0" autoFill="0" autoLine="0" autoPict="0" altText="">
                <anchor moveWithCells="1">
                  <from>
                    <xdr:col>10</xdr:col>
                    <xdr:colOff>28575</xdr:colOff>
                    <xdr:row>31</xdr:row>
                    <xdr:rowOff>9525</xdr:rowOff>
                  </from>
                  <to>
                    <xdr:col>10</xdr:col>
                    <xdr:colOff>1943100</xdr:colOff>
                    <xdr:row>31</xdr:row>
                    <xdr:rowOff>200025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DC744-210E-4C8C-89EE-014D89829E01}">
  <sheetPr codeName="Hoja3"/>
  <dimension ref="A1:P84"/>
  <sheetViews>
    <sheetView zoomScale="60" zoomScaleNormal="60" zoomScaleSheetLayoutView="25" workbookViewId="0"/>
  </sheetViews>
  <sheetFormatPr baseColWidth="10" defaultColWidth="0" defaultRowHeight="17.25" zeroHeight="1" x14ac:dyDescent="0.3"/>
  <cols>
    <col min="1" max="1" width="5.625" style="1" customWidth="1"/>
    <col min="2" max="2" width="33.375" style="1" hidden="1" customWidth="1"/>
    <col min="3" max="3" width="5.625" style="1" hidden="1" customWidth="1"/>
    <col min="4" max="4" width="30.625" style="1" hidden="1" customWidth="1"/>
    <col min="5" max="5" width="60.625" style="1" hidden="1" customWidth="1"/>
    <col min="6" max="7" width="25.625" style="1" hidden="1" customWidth="1"/>
    <col min="8" max="8" width="11.5" style="1" hidden="1" customWidth="1"/>
    <col min="9" max="9" width="25.625" style="1" hidden="1" customWidth="1"/>
    <col min="10" max="10" width="15.625" style="1" hidden="1" customWidth="1"/>
    <col min="11" max="14" width="0" style="1" hidden="1" customWidth="1"/>
    <col min="15" max="16" width="0" style="88" hidden="1" customWidth="1"/>
    <col min="17" max="16384" width="9" style="1" hidden="1"/>
  </cols>
  <sheetData>
    <row r="1" spans="1:16" ht="17.25" customHeight="1" x14ac:dyDescent="0.3">
      <c r="A1" s="11"/>
      <c r="B1" s="321"/>
      <c r="C1" s="329" t="s">
        <v>0</v>
      </c>
      <c r="D1" s="330"/>
      <c r="E1" s="330"/>
      <c r="F1" s="330"/>
      <c r="G1" s="331"/>
      <c r="H1" s="338" t="s">
        <v>1</v>
      </c>
      <c r="I1" s="324" t="s">
        <v>2</v>
      </c>
      <c r="J1" s="11"/>
    </row>
    <row r="2" spans="1:16" ht="15.75" customHeight="1" x14ac:dyDescent="0.3">
      <c r="A2" s="11"/>
      <c r="B2" s="322"/>
      <c r="C2" s="332"/>
      <c r="D2" s="333"/>
      <c r="E2" s="333"/>
      <c r="F2" s="333"/>
      <c r="G2" s="334"/>
      <c r="H2" s="339"/>
      <c r="I2" s="325"/>
      <c r="J2" s="11"/>
    </row>
    <row r="3" spans="1:16" ht="15.75" customHeight="1" x14ac:dyDescent="0.3">
      <c r="A3" s="11"/>
      <c r="B3" s="322"/>
      <c r="C3" s="332"/>
      <c r="D3" s="333"/>
      <c r="E3" s="333"/>
      <c r="F3" s="333"/>
      <c r="G3" s="334"/>
      <c r="H3" s="340" t="s">
        <v>14</v>
      </c>
      <c r="I3" s="326">
        <v>3</v>
      </c>
      <c r="J3" s="11"/>
      <c r="L3" s="215"/>
      <c r="M3" s="214"/>
    </row>
    <row r="4" spans="1:16" ht="15.75" customHeight="1" x14ac:dyDescent="0.3">
      <c r="A4" s="11"/>
      <c r="B4" s="322"/>
      <c r="C4" s="332"/>
      <c r="D4" s="333"/>
      <c r="E4" s="333"/>
      <c r="F4" s="333"/>
      <c r="G4" s="334"/>
      <c r="H4" s="339"/>
      <c r="I4" s="327"/>
      <c r="J4" s="11"/>
      <c r="L4" s="214"/>
      <c r="M4" s="216"/>
    </row>
    <row r="5" spans="1:16" ht="15.75" customHeight="1" x14ac:dyDescent="0.3">
      <c r="A5" s="11"/>
      <c r="B5" s="322"/>
      <c r="C5" s="332"/>
      <c r="D5" s="333"/>
      <c r="E5" s="333"/>
      <c r="F5" s="333"/>
      <c r="G5" s="334"/>
      <c r="H5" s="340" t="s">
        <v>46</v>
      </c>
      <c r="I5" s="326" t="s">
        <v>47</v>
      </c>
      <c r="J5" s="11"/>
      <c r="L5" s="214"/>
      <c r="M5" s="216"/>
      <c r="O5" s="218"/>
      <c r="P5" s="218"/>
    </row>
    <row r="6" spans="1:16" ht="15.75" customHeight="1" thickBot="1" x14ac:dyDescent="0.35">
      <c r="A6" s="11"/>
      <c r="B6" s="323"/>
      <c r="C6" s="335"/>
      <c r="D6" s="336"/>
      <c r="E6" s="336"/>
      <c r="F6" s="336"/>
      <c r="G6" s="337"/>
      <c r="H6" s="341"/>
      <c r="I6" s="328"/>
      <c r="J6" s="11"/>
      <c r="L6" s="214"/>
      <c r="M6" s="216"/>
      <c r="O6" s="218"/>
      <c r="P6" s="218"/>
    </row>
    <row r="7" spans="1:16" x14ac:dyDescent="0.3">
      <c r="A7" s="11"/>
      <c r="B7" s="11"/>
      <c r="C7" s="11"/>
      <c r="D7" s="11"/>
      <c r="E7" s="11"/>
      <c r="F7" s="11"/>
      <c r="G7" s="11"/>
      <c r="H7" s="11"/>
      <c r="I7" s="11"/>
      <c r="J7" s="11"/>
      <c r="L7" s="214"/>
      <c r="M7" s="216"/>
    </row>
    <row r="8" spans="1:16" x14ac:dyDescent="0.3">
      <c r="A8" s="11"/>
      <c r="B8" s="11"/>
      <c r="C8" s="11"/>
      <c r="D8" s="11"/>
      <c r="E8" s="11"/>
      <c r="F8" s="11"/>
      <c r="G8" s="11"/>
      <c r="H8" s="11"/>
      <c r="I8" s="11"/>
      <c r="J8" s="11"/>
      <c r="L8" s="214"/>
      <c r="M8" s="216"/>
    </row>
    <row r="9" spans="1:16" ht="60" customHeight="1" x14ac:dyDescent="0.3">
      <c r="A9" s="11"/>
      <c r="B9" s="346" t="s">
        <v>280</v>
      </c>
      <c r="C9" s="346" t="s">
        <v>201</v>
      </c>
      <c r="D9" s="346"/>
      <c r="E9" s="346"/>
      <c r="F9" s="346"/>
      <c r="G9" s="346"/>
      <c r="H9" s="346"/>
      <c r="I9" s="346"/>
      <c r="J9" s="15"/>
    </row>
    <row r="10" spans="1:16" x14ac:dyDescent="0.3">
      <c r="A10" s="11"/>
      <c r="B10" s="11"/>
      <c r="C10" s="11"/>
      <c r="D10" s="11"/>
      <c r="E10" s="11"/>
      <c r="F10" s="11"/>
      <c r="G10" s="11"/>
      <c r="H10" s="11"/>
      <c r="I10" s="11"/>
      <c r="J10" s="11"/>
    </row>
    <row r="11" spans="1:16" ht="17.25" customHeight="1" x14ac:dyDescent="0.3">
      <c r="A11" s="11"/>
      <c r="B11" s="278" t="s">
        <v>202</v>
      </c>
      <c r="C11" s="278"/>
      <c r="D11" s="278"/>
      <c r="E11" s="278"/>
      <c r="F11" s="278"/>
      <c r="G11" s="278"/>
      <c r="H11" s="278"/>
      <c r="I11" s="278"/>
      <c r="J11" s="11"/>
    </row>
    <row r="12" spans="1:16" x14ac:dyDescent="0.3">
      <c r="A12" s="11"/>
      <c r="B12" s="278"/>
      <c r="C12" s="278"/>
      <c r="D12" s="278"/>
      <c r="E12" s="278"/>
      <c r="F12" s="278"/>
      <c r="G12" s="278"/>
      <c r="H12" s="278"/>
      <c r="I12" s="278"/>
      <c r="J12" s="11"/>
    </row>
    <row r="13" spans="1:16" x14ac:dyDescent="0.3">
      <c r="A13" s="11"/>
      <c r="B13" s="11"/>
      <c r="C13" s="11"/>
      <c r="D13" s="11"/>
      <c r="E13" s="11"/>
      <c r="F13" s="11"/>
      <c r="G13" s="11"/>
      <c r="H13" s="11"/>
      <c r="I13" s="11"/>
      <c r="J13" s="11"/>
    </row>
    <row r="14" spans="1:16" ht="22.5" x14ac:dyDescent="0.3">
      <c r="A14" s="11"/>
      <c r="B14" s="22" t="s">
        <v>203</v>
      </c>
      <c r="C14" s="11"/>
      <c r="D14" s="11"/>
      <c r="E14" s="11"/>
      <c r="F14" s="11"/>
      <c r="G14" s="22" t="s">
        <v>281</v>
      </c>
      <c r="H14" s="22" t="s">
        <v>282</v>
      </c>
      <c r="I14" s="22" t="s">
        <v>283</v>
      </c>
      <c r="J14" s="11"/>
    </row>
    <row r="15" spans="1:16" x14ac:dyDescent="0.3">
      <c r="A15" s="11"/>
      <c r="B15" s="11"/>
      <c r="C15" s="11"/>
      <c r="D15" s="11"/>
      <c r="E15" s="11"/>
      <c r="F15" s="11"/>
      <c r="G15" s="11"/>
      <c r="H15" s="11"/>
      <c r="I15" s="11"/>
      <c r="J15" s="11"/>
    </row>
    <row r="16" spans="1:16" ht="128.25" customHeight="1" x14ac:dyDescent="0.3">
      <c r="A16" s="11"/>
      <c r="B16" s="21" t="s">
        <v>204</v>
      </c>
      <c r="C16" s="11"/>
      <c r="D16" s="276" t="s">
        <v>284</v>
      </c>
      <c r="E16" s="276"/>
      <c r="F16" s="276"/>
      <c r="G16" s="79">
        <f>+'a. Hoja de ruta gestión del cam'!$K$69</f>
        <v>0</v>
      </c>
      <c r="H16" s="188">
        <v>0.25</v>
      </c>
      <c r="I16" s="191">
        <f>+IF($G16="Sí",0.25,0)</f>
        <v>0</v>
      </c>
      <c r="J16" s="85"/>
    </row>
    <row r="17" spans="1:10" x14ac:dyDescent="0.3">
      <c r="A17" s="11"/>
      <c r="B17" s="11"/>
      <c r="C17" s="11"/>
      <c r="D17" s="397"/>
      <c r="E17" s="397"/>
      <c r="F17" s="397"/>
      <c r="G17" s="11"/>
      <c r="H17" s="11"/>
      <c r="I17" s="11"/>
      <c r="J17" s="85"/>
    </row>
    <row r="18" spans="1:10" ht="52.5" customHeight="1" x14ac:dyDescent="0.3">
      <c r="A18" s="11"/>
      <c r="B18" s="296" t="s">
        <v>206</v>
      </c>
      <c r="C18" s="11"/>
      <c r="D18" s="276" t="s">
        <v>285</v>
      </c>
      <c r="E18" s="276"/>
      <c r="F18" s="276"/>
      <c r="G18" s="79">
        <f>+'a. Hoja de ruta gestión del cam'!$K$73</f>
        <v>0</v>
      </c>
      <c r="H18" s="398">
        <v>0.1</v>
      </c>
      <c r="I18" s="392">
        <f>(IF($G18="Sí",0.2,0.1)+IF($G$20="Sí",0.2,0.1)+IF($G$22="Obligatorio",0.2,0.1)+IF($G$23="Sí",0.2,0.1)+((COUNTIF($G$24:$G$26,"Sí")/(3-COUNTIF($G$24:$G$26,"N/A")))*0.2))*$H$18</f>
        <v>4.0000000000000008E-2</v>
      </c>
      <c r="J18" s="85"/>
    </row>
    <row r="19" spans="1:10" x14ac:dyDescent="0.3">
      <c r="A19" s="11"/>
      <c r="B19" s="296"/>
      <c r="C19" s="11"/>
      <c r="D19" s="276" t="s">
        <v>286</v>
      </c>
      <c r="E19" s="276"/>
      <c r="F19" s="276"/>
      <c r="G19" s="79">
        <f>+'a. Hoja de ruta gestión del cam'!$K$74</f>
        <v>0</v>
      </c>
      <c r="H19" s="396"/>
      <c r="I19" s="392"/>
      <c r="J19" s="85"/>
    </row>
    <row r="20" spans="1:10" ht="27" customHeight="1" x14ac:dyDescent="0.3">
      <c r="A20" s="11"/>
      <c r="B20" s="296"/>
      <c r="C20" s="11"/>
      <c r="D20" s="276" t="s">
        <v>287</v>
      </c>
      <c r="E20" s="276"/>
      <c r="F20" s="276"/>
      <c r="G20" s="79">
        <f>+'a. Hoja de ruta gestión del cam'!$K$75</f>
        <v>0</v>
      </c>
      <c r="H20" s="396"/>
      <c r="I20" s="392"/>
      <c r="J20" s="85"/>
    </row>
    <row r="21" spans="1:10" x14ac:dyDescent="0.3">
      <c r="A21" s="11"/>
      <c r="B21" s="296"/>
      <c r="C21" s="11"/>
      <c r="D21" s="276" t="s">
        <v>288</v>
      </c>
      <c r="E21" s="276"/>
      <c r="F21" s="276"/>
      <c r="G21" s="79">
        <f>+'a. Hoja de ruta gestión del cam'!$K$76</f>
        <v>0</v>
      </c>
      <c r="H21" s="396"/>
      <c r="I21" s="392"/>
      <c r="J21" s="85"/>
    </row>
    <row r="22" spans="1:10" ht="15.95" customHeight="1" x14ac:dyDescent="0.3">
      <c r="A22" s="11"/>
      <c r="B22" s="296"/>
      <c r="C22" s="11"/>
      <c r="D22" s="276" t="s">
        <v>289</v>
      </c>
      <c r="E22" s="276"/>
      <c r="F22" s="276"/>
      <c r="G22" s="79">
        <f>+'a. Hoja de ruta gestión del cam'!$K$77</f>
        <v>0</v>
      </c>
      <c r="H22" s="396"/>
      <c r="I22" s="392"/>
      <c r="J22" s="85"/>
    </row>
    <row r="23" spans="1:10" ht="27" customHeight="1" x14ac:dyDescent="0.3">
      <c r="A23" s="11"/>
      <c r="B23" s="296"/>
      <c r="C23" s="11"/>
      <c r="D23" s="276" t="s">
        <v>290</v>
      </c>
      <c r="E23" s="276"/>
      <c r="F23" s="276"/>
      <c r="G23" s="79">
        <f>+'a. Hoja de ruta gestión del cam'!$K$78</f>
        <v>0</v>
      </c>
      <c r="H23" s="396"/>
      <c r="I23" s="392"/>
      <c r="J23" s="85"/>
    </row>
    <row r="24" spans="1:10" ht="17.25" customHeight="1" x14ac:dyDescent="0.3">
      <c r="A24" s="11"/>
      <c r="B24" s="296"/>
      <c r="C24" s="11"/>
      <c r="D24" s="276" t="s">
        <v>210</v>
      </c>
      <c r="E24" s="276"/>
      <c r="F24" s="24" t="s">
        <v>211</v>
      </c>
      <c r="G24" s="79">
        <f>+'a. Hoja de ruta gestión del cam'!$K$79</f>
        <v>0</v>
      </c>
      <c r="H24" s="396"/>
      <c r="I24" s="392"/>
      <c r="J24" s="85"/>
    </row>
    <row r="25" spans="1:10" x14ac:dyDescent="0.3">
      <c r="A25" s="11"/>
      <c r="B25" s="296"/>
      <c r="C25" s="11"/>
      <c r="D25" s="276"/>
      <c r="E25" s="276"/>
      <c r="F25" s="24" t="s">
        <v>212</v>
      </c>
      <c r="G25" s="79">
        <f>+'a. Hoja de ruta gestión del cam'!$K$80</f>
        <v>0</v>
      </c>
      <c r="H25" s="396"/>
      <c r="I25" s="392"/>
      <c r="J25" s="85"/>
    </row>
    <row r="26" spans="1:10" x14ac:dyDescent="0.3">
      <c r="A26" s="11"/>
      <c r="B26" s="296"/>
      <c r="C26" s="11"/>
      <c r="D26" s="276"/>
      <c r="E26" s="276"/>
      <c r="F26" s="24" t="s">
        <v>213</v>
      </c>
      <c r="G26" s="79">
        <f>+'a. Hoja de ruta gestión del cam'!$K$81</f>
        <v>0</v>
      </c>
      <c r="H26" s="396"/>
      <c r="I26" s="392"/>
      <c r="J26" s="85"/>
    </row>
    <row r="27" spans="1:10" x14ac:dyDescent="0.3">
      <c r="A27" s="11"/>
      <c r="B27" s="11"/>
      <c r="C27" s="11"/>
      <c r="D27" s="11"/>
      <c r="E27" s="11"/>
      <c r="F27" s="11"/>
      <c r="G27" s="11"/>
      <c r="H27" s="11"/>
      <c r="I27" s="11"/>
      <c r="J27" s="85"/>
    </row>
    <row r="28" spans="1:10" ht="96" customHeight="1" x14ac:dyDescent="0.3">
      <c r="A28" s="11"/>
      <c r="B28" s="20" t="s">
        <v>214</v>
      </c>
      <c r="C28" s="11"/>
      <c r="D28" s="344" t="s">
        <v>291</v>
      </c>
      <c r="E28" s="344"/>
      <c r="F28" s="344"/>
      <c r="G28" s="82">
        <f>+'a. Hoja de ruta gestión del cam'!$K$83</f>
        <v>0</v>
      </c>
      <c r="H28" s="190">
        <v>0.15</v>
      </c>
      <c r="I28" s="193" t="str">
        <f>+IF($G28="Menor a 3 meses (urgente)",0,IF($G28="Mayor a 3 meses y menor a 1 año (a corto plazo)",0.5*$H$28,IF($G28="Mayor a 1 año (a mediano o largo plazo)",$H$28,"")))</f>
        <v/>
      </c>
      <c r="J28" s="85"/>
    </row>
    <row r="29" spans="1:10" x14ac:dyDescent="0.3">
      <c r="A29" s="11"/>
      <c r="B29" s="11"/>
      <c r="C29" s="11"/>
      <c r="D29" s="11"/>
      <c r="E29" s="11"/>
      <c r="F29" s="11"/>
      <c r="G29" s="11"/>
      <c r="H29" s="11"/>
      <c r="I29" s="11"/>
      <c r="J29" s="85"/>
    </row>
    <row r="30" spans="1:10" ht="48" customHeight="1" x14ac:dyDescent="0.3">
      <c r="A30" s="11"/>
      <c r="B30" s="389" t="s">
        <v>216</v>
      </c>
      <c r="C30" s="11"/>
      <c r="D30" s="344" t="s">
        <v>292</v>
      </c>
      <c r="E30" s="344"/>
      <c r="F30" s="344"/>
      <c r="G30" s="79">
        <f>+'a. Hoja de ruta gestión del cam'!$D117</f>
        <v>0</v>
      </c>
      <c r="H30" s="189">
        <v>0.25</v>
      </c>
      <c r="I30" s="194">
        <f>+((($G$31/1874)*0.7)+(($G$32/1874)*0.3))*$H$30</f>
        <v>0</v>
      </c>
      <c r="J30" s="85"/>
    </row>
    <row r="31" spans="1:10" x14ac:dyDescent="0.3">
      <c r="A31" s="11"/>
      <c r="B31" s="390"/>
      <c r="C31" s="11"/>
      <c r="D31" s="395" t="s">
        <v>224</v>
      </c>
      <c r="E31" s="344"/>
      <c r="F31" s="344"/>
      <c r="G31" s="84">
        <f>+SUMPRODUCT('a. Hoja de ruta gestión del cam'!$D$92:$D$116,'a. Hoja de ruta gestión del cam'!$G$92:$G$116)</f>
        <v>0</v>
      </c>
      <c r="H31" s="195">
        <v>0.17499999999999999</v>
      </c>
      <c r="I31" s="11"/>
      <c r="J31" s="85"/>
    </row>
    <row r="32" spans="1:10" x14ac:dyDescent="0.3">
      <c r="A32" s="11"/>
      <c r="B32" s="390"/>
      <c r="C32" s="11"/>
      <c r="D32" s="395" t="s">
        <v>225</v>
      </c>
      <c r="E32" s="344"/>
      <c r="F32" s="344"/>
      <c r="G32" s="84">
        <f>+SUMPRODUCT('a. Hoja de ruta gestión del cam'!$D$92:$D$116,'a. Hoja de ruta gestión del cam'!$H$92:$H$116)</f>
        <v>0</v>
      </c>
      <c r="H32" s="195">
        <v>7.4999999999999997E-2</v>
      </c>
      <c r="I32" s="11"/>
      <c r="J32" s="85"/>
    </row>
    <row r="33" spans="1:16" x14ac:dyDescent="0.3">
      <c r="A33" s="11"/>
      <c r="B33" s="391"/>
      <c r="C33" s="11"/>
      <c r="D33" s="395" t="s">
        <v>226</v>
      </c>
      <c r="E33" s="344"/>
      <c r="F33" s="344"/>
      <c r="G33" s="84">
        <f>+SUMPRODUCT('a. Hoja de ruta gestión del cam'!$D$92:$D$116,'a. Hoja de ruta gestión del cam'!$I$92:$I$116)</f>
        <v>0</v>
      </c>
      <c r="H33" s="8"/>
      <c r="I33" s="11"/>
      <c r="J33" s="85"/>
    </row>
    <row r="34" spans="1:16" x14ac:dyDescent="0.3">
      <c r="A34" s="11"/>
      <c r="B34" s="11"/>
      <c r="C34" s="11"/>
      <c r="D34" s="11"/>
      <c r="E34" s="11"/>
      <c r="F34" s="11"/>
      <c r="G34" s="11"/>
      <c r="H34" s="11"/>
      <c r="I34" s="11"/>
      <c r="J34" s="85"/>
    </row>
    <row r="35" spans="1:16" x14ac:dyDescent="0.3">
      <c r="A35" s="11"/>
      <c r="B35" s="11"/>
      <c r="C35" s="11"/>
      <c r="D35" s="11"/>
      <c r="E35" s="23"/>
      <c r="F35" s="11"/>
      <c r="G35" s="11"/>
      <c r="H35" s="11"/>
      <c r="I35" s="11"/>
      <c r="J35" s="85"/>
    </row>
    <row r="36" spans="1:16" x14ac:dyDescent="0.3">
      <c r="A36" s="11"/>
      <c r="B36" s="11"/>
      <c r="C36" s="11"/>
      <c r="D36" s="11"/>
      <c r="E36" s="11"/>
      <c r="F36" s="11"/>
      <c r="G36" s="11"/>
      <c r="H36" s="11"/>
      <c r="I36" s="11"/>
      <c r="J36" s="85"/>
    </row>
    <row r="37" spans="1:16" ht="48" customHeight="1" x14ac:dyDescent="0.3">
      <c r="A37" s="11"/>
      <c r="B37" s="274" t="s">
        <v>293</v>
      </c>
      <c r="C37" s="11"/>
      <c r="D37" s="344" t="s">
        <v>230</v>
      </c>
      <c r="E37" s="344"/>
      <c r="F37" s="344"/>
      <c r="G37" s="82">
        <f>+'a. Hoja de ruta gestión del cam'!$I$119</f>
        <v>0</v>
      </c>
      <c r="H37" s="189">
        <v>0.08</v>
      </c>
      <c r="I37" s="191">
        <f>+IF($G37="Sí",$H$37,0)</f>
        <v>0</v>
      </c>
      <c r="J37" s="85"/>
    </row>
    <row r="38" spans="1:16" s="17" customFormat="1" ht="67.5" customHeight="1" x14ac:dyDescent="0.3">
      <c r="A38" s="23"/>
      <c r="B38" s="275"/>
      <c r="C38" s="11"/>
      <c r="D38" s="344" t="s">
        <v>294</v>
      </c>
      <c r="E38" s="344"/>
      <c r="F38" s="344"/>
      <c r="G38" s="82">
        <f>+'a. Hoja de ruta gestión del cam'!$I$120</f>
        <v>0</v>
      </c>
      <c r="H38" s="11"/>
      <c r="I38" s="11"/>
      <c r="J38" s="85"/>
      <c r="O38" s="219"/>
      <c r="P38" s="219"/>
    </row>
    <row r="39" spans="1:16" x14ac:dyDescent="0.3">
      <c r="A39" s="11"/>
      <c r="B39" s="11"/>
      <c r="C39" s="11"/>
      <c r="D39" s="11"/>
      <c r="E39" s="11"/>
      <c r="F39" s="11"/>
      <c r="G39" s="11"/>
      <c r="H39" s="11"/>
      <c r="I39" s="11"/>
      <c r="J39" s="85"/>
    </row>
    <row r="40" spans="1:16" s="2" customFormat="1" ht="67.5" customHeight="1" x14ac:dyDescent="0.3">
      <c r="A40" s="12"/>
      <c r="B40" s="20" t="s">
        <v>295</v>
      </c>
      <c r="C40" s="11"/>
      <c r="D40" s="344" t="s">
        <v>296</v>
      </c>
      <c r="E40" s="344"/>
      <c r="F40" s="344"/>
      <c r="G40" s="82">
        <f>'a. Hoja de ruta gestión del cam'!K122</f>
        <v>0</v>
      </c>
      <c r="H40" s="189">
        <v>0.12</v>
      </c>
      <c r="I40" s="191">
        <f>+IF($G40="Sí",1,0)*$H$40</f>
        <v>0</v>
      </c>
      <c r="J40" s="85"/>
      <c r="O40" s="88"/>
      <c r="P40" s="88"/>
    </row>
    <row r="41" spans="1:16" s="2" customFormat="1" x14ac:dyDescent="0.3">
      <c r="A41" s="12"/>
      <c r="B41" s="11"/>
      <c r="C41" s="11"/>
      <c r="D41" s="11"/>
      <c r="E41" s="11"/>
      <c r="F41" s="11"/>
      <c r="G41" s="11"/>
      <c r="H41" s="11"/>
      <c r="I41" s="11"/>
      <c r="J41" s="11"/>
      <c r="O41" s="88"/>
      <c r="P41" s="88"/>
    </row>
    <row r="42" spans="1:16" s="2" customFormat="1" ht="153.75" customHeight="1" x14ac:dyDescent="0.3">
      <c r="A42" s="12"/>
      <c r="B42" s="21" t="s">
        <v>297</v>
      </c>
      <c r="C42" s="11"/>
      <c r="D42" s="344" t="s">
        <v>298</v>
      </c>
      <c r="E42" s="344"/>
      <c r="F42" s="344"/>
      <c r="G42" s="82">
        <f>+'a. Hoja de ruta gestión del cam'!$I$124</f>
        <v>0</v>
      </c>
      <c r="H42" s="189">
        <v>0.05</v>
      </c>
      <c r="I42" s="192" t="str">
        <f>+IF($G42="Nivel bajo – Innovación incremental
Descripción: Mejoras pequeñas a lo que ya existe. Son actividades que siguen formas conocidas y seguras de hacer las cosas.",0%,IF($G42="Nivel medio – Innovación adyacente
Descripción: Cambios que combinan lo que ya sabemos hacer con algo nuevo. Puede ser una nueva forma de ofrecer un servicio o de usar una herramienta.",0.5*$H$42,IF($G42="Nivel alto – Innovación radical o disruptiva
Descripción: Ideas totalmente nuevas que transforman la forma en que se trabaja, se organiza o se usan las tecnologías. Implican un cambio grande.",$H$42,"")))</f>
        <v/>
      </c>
      <c r="J42" s="85"/>
      <c r="O42" s="88"/>
      <c r="P42" s="88"/>
    </row>
    <row r="43" spans="1:16" s="2" customFormat="1" x14ac:dyDescent="0.3">
      <c r="A43" s="12"/>
      <c r="B43" s="11"/>
      <c r="C43" s="11"/>
      <c r="D43" s="11"/>
      <c r="E43" s="11"/>
      <c r="F43" s="11"/>
      <c r="G43" s="11"/>
      <c r="H43" s="11"/>
      <c r="I43" s="11"/>
      <c r="J43" s="11"/>
      <c r="O43" s="88"/>
      <c r="P43" s="88"/>
    </row>
    <row r="44" spans="1:16" s="2" customFormat="1" ht="18" thickBot="1" x14ac:dyDescent="0.35">
      <c r="A44" s="12"/>
      <c r="B44" s="11"/>
      <c r="C44" s="11"/>
      <c r="D44" s="11"/>
      <c r="E44" s="11"/>
      <c r="F44" s="11"/>
      <c r="G44" s="11"/>
      <c r="H44" s="11"/>
      <c r="I44" s="11"/>
      <c r="J44" s="11"/>
      <c r="O44" s="88"/>
      <c r="P44" s="88"/>
    </row>
    <row r="45" spans="1:16" s="2" customFormat="1" ht="18" thickBot="1" x14ac:dyDescent="0.35">
      <c r="A45" s="12"/>
      <c r="B45" s="11"/>
      <c r="C45" s="11"/>
      <c r="D45" s="11"/>
      <c r="E45" s="11"/>
      <c r="F45" s="11"/>
      <c r="G45" s="20" t="s">
        <v>299</v>
      </c>
      <c r="H45" s="11"/>
      <c r="I45" s="196">
        <f>+SUM($I$16:$I$42)</f>
        <v>4.0000000000000008E-2</v>
      </c>
      <c r="J45" s="11"/>
      <c r="O45" s="88"/>
      <c r="P45" s="88"/>
    </row>
    <row r="46" spans="1:16" s="2" customFormat="1" ht="18" thickBot="1" x14ac:dyDescent="0.35">
      <c r="A46" s="12"/>
      <c r="B46" s="11"/>
      <c r="C46" s="11"/>
      <c r="D46" s="11"/>
      <c r="E46" s="11"/>
      <c r="F46" s="11"/>
      <c r="G46" s="11"/>
      <c r="H46" s="11"/>
      <c r="I46" s="11"/>
      <c r="J46" s="11"/>
      <c r="O46" s="88"/>
      <c r="P46" s="88"/>
    </row>
    <row r="47" spans="1:16" s="2" customFormat="1" ht="18" thickBot="1" x14ac:dyDescent="0.35">
      <c r="A47" s="12"/>
      <c r="B47" s="11"/>
      <c r="C47" s="11"/>
      <c r="D47" s="11"/>
      <c r="E47" s="11"/>
      <c r="F47" s="11"/>
      <c r="G47" s="20" t="s">
        <v>300</v>
      </c>
      <c r="H47" s="11"/>
      <c r="I47" s="89" t="str">
        <f>+IF($I$45&lt;0.33,"BAJA",IF($I$45&lt;=0.67,"MEDIA",IF($I$45&lt;=1,"ALTA","ERROR")))</f>
        <v>BAJA</v>
      </c>
      <c r="J47" s="11"/>
      <c r="O47" s="88"/>
      <c r="P47" s="88"/>
    </row>
    <row r="48" spans="1:16" s="2" customFormat="1" x14ac:dyDescent="0.3">
      <c r="A48" s="12"/>
      <c r="B48" s="11"/>
      <c r="C48" s="11"/>
      <c r="D48" s="11"/>
      <c r="E48" s="11"/>
      <c r="F48" s="11"/>
      <c r="G48" s="11"/>
      <c r="H48" s="11"/>
      <c r="I48" s="11"/>
      <c r="J48" s="11"/>
      <c r="O48" s="88"/>
      <c r="P48" s="88"/>
    </row>
    <row r="49" spans="1:16" s="2" customFormat="1" x14ac:dyDescent="0.3">
      <c r="A49" s="12"/>
      <c r="B49" s="11"/>
      <c r="C49" s="11"/>
      <c r="D49" s="11"/>
      <c r="E49" s="11"/>
      <c r="F49" s="396" t="s">
        <v>300</v>
      </c>
      <c r="G49" s="88" t="s">
        <v>301</v>
      </c>
      <c r="H49" s="11"/>
      <c r="I49" s="87" t="s">
        <v>302</v>
      </c>
      <c r="J49" s="11"/>
      <c r="O49" s="88"/>
      <c r="P49" s="88"/>
    </row>
    <row r="50" spans="1:16" s="2" customFormat="1" x14ac:dyDescent="0.3">
      <c r="A50" s="12"/>
      <c r="B50" s="11"/>
      <c r="C50" s="11"/>
      <c r="D50" s="11"/>
      <c r="E50" s="11"/>
      <c r="F50" s="396"/>
      <c r="G50" s="88" t="s">
        <v>303</v>
      </c>
      <c r="H50" s="11"/>
      <c r="I50" s="86" t="s">
        <v>304</v>
      </c>
      <c r="J50" s="11"/>
      <c r="O50" s="88"/>
      <c r="P50" s="88"/>
    </row>
    <row r="51" spans="1:16" s="2" customFormat="1" x14ac:dyDescent="0.3">
      <c r="A51" s="12"/>
      <c r="B51" s="11"/>
      <c r="C51" s="11"/>
      <c r="D51" s="11"/>
      <c r="E51" s="11"/>
      <c r="F51" s="396"/>
      <c r="G51" s="88" t="s">
        <v>305</v>
      </c>
      <c r="H51" s="11"/>
      <c r="I51" s="90" t="s">
        <v>306</v>
      </c>
      <c r="J51" s="11"/>
      <c r="O51" s="88"/>
      <c r="P51" s="88"/>
    </row>
    <row r="52" spans="1:16" s="2" customFormat="1" x14ac:dyDescent="0.3">
      <c r="A52" s="12"/>
      <c r="B52" s="11"/>
      <c r="C52" s="11"/>
      <c r="D52" s="11"/>
      <c r="E52" s="11"/>
      <c r="F52" s="11"/>
      <c r="G52" s="11"/>
      <c r="H52" s="11"/>
      <c r="I52" s="11"/>
      <c r="J52" s="11"/>
      <c r="O52" s="88"/>
      <c r="P52" s="88"/>
    </row>
    <row r="53" spans="1:16" ht="60" customHeight="1" x14ac:dyDescent="0.3">
      <c r="A53" s="11"/>
      <c r="B53" s="346" t="s">
        <v>307</v>
      </c>
      <c r="C53" s="346"/>
      <c r="D53" s="346"/>
      <c r="E53" s="346"/>
      <c r="F53" s="346"/>
      <c r="G53" s="346"/>
      <c r="H53" s="346"/>
      <c r="I53" s="346"/>
      <c r="J53" s="11"/>
    </row>
    <row r="54" spans="1:16" x14ac:dyDescent="0.3">
      <c r="A54" s="11"/>
      <c r="B54" s="11"/>
      <c r="C54" s="11"/>
      <c r="D54" s="11"/>
      <c r="E54" s="11"/>
      <c r="F54" s="11"/>
      <c r="G54" s="11"/>
      <c r="H54" s="11"/>
      <c r="I54" s="11"/>
      <c r="J54" s="11"/>
    </row>
    <row r="55" spans="1:16" ht="22.5" x14ac:dyDescent="0.3">
      <c r="A55" s="11"/>
      <c r="B55" s="22" t="s">
        <v>203</v>
      </c>
      <c r="C55" s="11"/>
      <c r="D55" s="11"/>
      <c r="E55" s="11"/>
      <c r="F55" s="11"/>
      <c r="G55" s="22" t="s">
        <v>281</v>
      </c>
      <c r="H55" s="22" t="s">
        <v>282</v>
      </c>
      <c r="I55" s="22" t="s">
        <v>283</v>
      </c>
      <c r="J55" s="11"/>
    </row>
    <row r="56" spans="1:16" x14ac:dyDescent="0.3">
      <c r="A56" s="11"/>
      <c r="B56" s="11"/>
      <c r="C56" s="11"/>
      <c r="D56" s="11"/>
      <c r="E56" s="11"/>
      <c r="F56" s="11"/>
      <c r="G56" s="11"/>
      <c r="H56" s="11"/>
      <c r="I56" s="11"/>
      <c r="J56" s="11"/>
    </row>
    <row r="57" spans="1:16" ht="45" customHeight="1" x14ac:dyDescent="0.3">
      <c r="A57" s="11"/>
      <c r="B57" s="94" t="s">
        <v>308</v>
      </c>
      <c r="C57" s="11"/>
      <c r="D57" s="276" t="s">
        <v>309</v>
      </c>
      <c r="E57" s="276"/>
      <c r="F57" s="276"/>
      <c r="G57" s="91">
        <f>+'a. Hoja de ruta gestión del cam'!$I$23-'a. Hoja de ruta gestión del cam'!$H$17</f>
        <v>0</v>
      </c>
      <c r="H57" s="188"/>
      <c r="I57" s="81" t="str">
        <f>+IF($G$57=0,"",IF($G$57&gt;90,"EN TIEMPO","FUERA DE TIEMPO"))</f>
        <v/>
      </c>
      <c r="J57" s="11"/>
    </row>
    <row r="58" spans="1:16" x14ac:dyDescent="0.3">
      <c r="A58" s="11"/>
      <c r="B58" s="11"/>
      <c r="C58" s="11"/>
      <c r="D58" s="11"/>
      <c r="E58" s="11"/>
      <c r="F58" s="11"/>
      <c r="G58" s="11"/>
      <c r="H58" s="11"/>
      <c r="I58" s="11"/>
      <c r="J58" s="11"/>
    </row>
    <row r="59" spans="1:16" ht="45" customHeight="1" x14ac:dyDescent="0.3">
      <c r="A59" s="11"/>
      <c r="B59" s="94" t="s">
        <v>310</v>
      </c>
      <c r="C59" s="11"/>
      <c r="D59" s="276" t="s">
        <v>284</v>
      </c>
      <c r="E59" s="276"/>
      <c r="F59" s="276"/>
      <c r="G59" s="91">
        <f>+G16</f>
        <v>0</v>
      </c>
      <c r="H59" s="188"/>
      <c r="I59" s="11"/>
      <c r="J59" s="11"/>
    </row>
    <row r="60" spans="1:16" x14ac:dyDescent="0.3">
      <c r="A60" s="11"/>
      <c r="B60" s="11"/>
      <c r="C60" s="11"/>
      <c r="D60" s="11"/>
      <c r="E60" s="11"/>
      <c r="F60" s="11"/>
      <c r="G60" s="11"/>
      <c r="H60" s="11"/>
      <c r="I60" s="11"/>
      <c r="J60" s="11"/>
    </row>
    <row r="61" spans="1:16" ht="45" customHeight="1" x14ac:dyDescent="0.3">
      <c r="A61" s="11"/>
      <c r="B61" s="94" t="s">
        <v>311</v>
      </c>
      <c r="C61" s="11"/>
      <c r="D61" s="276" t="s">
        <v>312</v>
      </c>
      <c r="E61" s="276"/>
      <c r="F61" s="276"/>
      <c r="G61" s="91" t="str">
        <f>+I47</f>
        <v>BAJA</v>
      </c>
      <c r="H61" s="188"/>
      <c r="I61" s="11"/>
      <c r="J61" s="11"/>
    </row>
    <row r="62" spans="1:16" x14ac:dyDescent="0.3">
      <c r="A62" s="11"/>
      <c r="B62" s="11"/>
      <c r="C62" s="11"/>
      <c r="D62" s="11"/>
      <c r="E62" s="11"/>
      <c r="F62" s="11"/>
      <c r="G62" s="11"/>
      <c r="H62" s="11"/>
      <c r="I62" s="11"/>
      <c r="J62" s="11"/>
    </row>
    <row r="63" spans="1:16" ht="54" customHeight="1" x14ac:dyDescent="0.3">
      <c r="A63" s="11"/>
      <c r="B63" s="393" t="s">
        <v>313</v>
      </c>
      <c r="C63" s="11"/>
      <c r="D63" s="276" t="s">
        <v>314</v>
      </c>
      <c r="E63" s="276"/>
      <c r="F63" s="276"/>
      <c r="G63" s="91">
        <f>+'a. Hoja de ruta gestión del cam'!$K$133</f>
        <v>0</v>
      </c>
      <c r="H63" s="11"/>
      <c r="I63" s="93" t="s">
        <v>315</v>
      </c>
      <c r="J63" s="11"/>
    </row>
    <row r="64" spans="1:16" x14ac:dyDescent="0.3">
      <c r="A64" s="11"/>
      <c r="B64" s="394"/>
      <c r="C64" s="11"/>
      <c r="D64" s="11"/>
      <c r="E64" s="11"/>
      <c r="F64" s="11"/>
      <c r="G64" s="11"/>
      <c r="H64" s="11"/>
      <c r="I64" s="11"/>
      <c r="J64" s="11"/>
    </row>
    <row r="65" spans="1:10" ht="54" customHeight="1" x14ac:dyDescent="0.3">
      <c r="A65" s="11"/>
      <c r="B65" s="394"/>
      <c r="C65" s="11"/>
      <c r="D65" s="276" t="s">
        <v>316</v>
      </c>
      <c r="E65" s="276"/>
      <c r="F65" s="276"/>
      <c r="G65" s="185">
        <f>+'a. Hoja de ruta gestión del cam'!$F$117</f>
        <v>0</v>
      </c>
      <c r="H65" s="188">
        <v>0.4</v>
      </c>
      <c r="I65" s="220">
        <f>+IF(G65&lt;=37,0,IF(G65&lt;=41,1,IF(G65&lt;=85,1,"")))*H65</f>
        <v>0</v>
      </c>
      <c r="J65" s="11"/>
    </row>
    <row r="66" spans="1:10" x14ac:dyDescent="0.3">
      <c r="A66" s="11"/>
      <c r="B66" s="11"/>
      <c r="C66" s="11"/>
      <c r="D66" s="11"/>
      <c r="E66" s="11"/>
      <c r="F66" s="11"/>
      <c r="G66" s="92"/>
      <c r="H66" s="11"/>
      <c r="I66" s="11"/>
      <c r="J66" s="11"/>
    </row>
    <row r="67" spans="1:10" ht="24.95" customHeight="1" x14ac:dyDescent="0.3">
      <c r="A67" s="11"/>
      <c r="B67" s="389" t="s">
        <v>317</v>
      </c>
      <c r="C67" s="11"/>
      <c r="D67" s="276" t="s">
        <v>318</v>
      </c>
      <c r="E67" s="276"/>
      <c r="F67" s="24" t="s">
        <v>26</v>
      </c>
      <c r="G67" s="80" t="s">
        <v>21</v>
      </c>
      <c r="H67" s="203" t="str">
        <f>+IF('a. Hoja de ruta gestión del cam'!$H$24=TRUE,"X","")</f>
        <v/>
      </c>
      <c r="I67" s="388" t="str">
        <f>IFERROR(((IF($H67="",0,IF($G67="Baja",1,IF($G67="Media",0.5,IF($G67="Alta",0,""))))+IF($H68="",0,IF($G68="Baja",1,IF($G68="Media",0.5,IF($G68="Alta",0,""))))+IF($H69="",0,IF($G69="Baja",1,IF($G69="Media",0.5,IF($G69="Alta",0,""))))+IF($H70="",0,IF($G70="Baja",1,IF($G70="Media",0.5,IF($G70="Alta",0,"")))))/COUNTIF($H$67:$H$70,"X"))*0.3,"")</f>
        <v/>
      </c>
      <c r="J67" s="11"/>
    </row>
    <row r="68" spans="1:10" ht="24.95" customHeight="1" x14ac:dyDescent="0.3">
      <c r="A68" s="11"/>
      <c r="B68" s="390"/>
      <c r="C68" s="11"/>
      <c r="D68" s="276"/>
      <c r="E68" s="276"/>
      <c r="F68" s="24" t="s">
        <v>11</v>
      </c>
      <c r="G68" s="80" t="s">
        <v>35</v>
      </c>
      <c r="H68" s="203" t="str">
        <f>+IF('a. Hoja de ruta gestión del cam'!$I$24=TRUE,"X","")</f>
        <v/>
      </c>
      <c r="I68" s="388"/>
      <c r="J68" s="11"/>
    </row>
    <row r="69" spans="1:10" ht="24.95" customHeight="1" x14ac:dyDescent="0.3">
      <c r="A69" s="11"/>
      <c r="B69" s="390"/>
      <c r="C69" s="11"/>
      <c r="D69" s="276"/>
      <c r="E69" s="276"/>
      <c r="F69" s="24" t="s">
        <v>56</v>
      </c>
      <c r="G69" s="80" t="s">
        <v>35</v>
      </c>
      <c r="H69" s="203" t="str">
        <f>+IF('a. Hoja de ruta gestión del cam'!$J$24=TRUE,"X","")</f>
        <v/>
      </c>
      <c r="I69" s="388"/>
      <c r="J69" s="11"/>
    </row>
    <row r="70" spans="1:10" ht="24.95" customHeight="1" x14ac:dyDescent="0.3">
      <c r="A70" s="11"/>
      <c r="B70" s="391"/>
      <c r="C70" s="11"/>
      <c r="D70" s="276"/>
      <c r="E70" s="276"/>
      <c r="F70" s="24" t="s">
        <v>63</v>
      </c>
      <c r="G70" s="80" t="s">
        <v>53</v>
      </c>
      <c r="H70" s="203" t="str">
        <f>+IF('a. Hoja de ruta gestión del cam'!$K$24=TRUE,"X","")</f>
        <v/>
      </c>
      <c r="I70" s="388"/>
      <c r="J70" s="11"/>
    </row>
    <row r="71" spans="1:10" x14ac:dyDescent="0.3">
      <c r="A71" s="11"/>
      <c r="B71" s="11"/>
      <c r="C71" s="11"/>
      <c r="D71" s="11"/>
      <c r="E71" s="11"/>
      <c r="F71" s="11"/>
      <c r="G71" s="92"/>
      <c r="H71" s="11"/>
      <c r="I71" s="11"/>
      <c r="J71" s="11"/>
    </row>
    <row r="72" spans="1:10" ht="30" customHeight="1" x14ac:dyDescent="0.3">
      <c r="A72" s="11"/>
      <c r="B72" s="21" t="s">
        <v>319</v>
      </c>
      <c r="C72" s="11"/>
      <c r="D72" s="276" t="s">
        <v>320</v>
      </c>
      <c r="E72" s="276"/>
      <c r="F72" s="276"/>
      <c r="G72" s="91">
        <f>+'a. Hoja de ruta gestión del cam'!$K$135</f>
        <v>0</v>
      </c>
      <c r="H72" s="188">
        <v>0.15</v>
      </c>
      <c r="I72" s="192" t="str">
        <f>+IFERROR(IF($G72="Bajo",0,IF($G72="Medio",0.5,IF($G72="Alto",1,"")))*H72,"")</f>
        <v/>
      </c>
      <c r="J72" s="11"/>
    </row>
    <row r="73" spans="1:10" x14ac:dyDescent="0.3">
      <c r="A73" s="11"/>
      <c r="B73" s="11"/>
      <c r="C73" s="11"/>
      <c r="D73" s="11"/>
      <c r="E73" s="11"/>
      <c r="F73" s="11"/>
      <c r="G73" s="92"/>
      <c r="H73" s="11"/>
      <c r="I73" s="11"/>
      <c r="J73" s="11"/>
    </row>
    <row r="74" spans="1:10" ht="28.5" customHeight="1" x14ac:dyDescent="0.3">
      <c r="A74" s="11"/>
      <c r="B74" s="21" t="s">
        <v>321</v>
      </c>
      <c r="C74" s="11"/>
      <c r="D74" s="276" t="s">
        <v>322</v>
      </c>
      <c r="E74" s="276"/>
      <c r="F74" s="276"/>
      <c r="G74" s="91">
        <f>+'a. Hoja de ruta gestión del cam'!$K$137</f>
        <v>0</v>
      </c>
      <c r="H74" s="188">
        <v>0.15</v>
      </c>
      <c r="I74" s="192" t="str">
        <f>+IFERROR(IF($G74="Bajo",0,IF($G74="Medio",0.5,IF($G74="Alto",1,"")))*H74,"")</f>
        <v/>
      </c>
      <c r="J74" s="11"/>
    </row>
    <row r="75" spans="1:10" x14ac:dyDescent="0.3">
      <c r="A75" s="11"/>
      <c r="B75" s="11"/>
      <c r="C75" s="11"/>
      <c r="D75" s="11"/>
      <c r="E75" s="11"/>
      <c r="F75" s="11"/>
      <c r="G75" s="11"/>
      <c r="H75" s="11"/>
      <c r="I75" s="11"/>
      <c r="J75" s="11"/>
    </row>
    <row r="76" spans="1:10" ht="120" x14ac:dyDescent="0.3">
      <c r="A76" s="11"/>
      <c r="B76" s="36" t="s">
        <v>323</v>
      </c>
      <c r="C76" s="11"/>
      <c r="D76" s="276">
        <f>+'a. Hoja de ruta gestión del cam'!$G$142</f>
        <v>0</v>
      </c>
      <c r="E76" s="276"/>
      <c r="F76" s="276"/>
      <c r="G76" s="276"/>
      <c r="H76" s="276"/>
      <c r="I76" s="276"/>
      <c r="J76" s="11"/>
    </row>
    <row r="77" spans="1:10" ht="18" thickBot="1" x14ac:dyDescent="0.35">
      <c r="A77" s="11"/>
      <c r="B77" s="11"/>
      <c r="C77" s="11"/>
      <c r="D77" s="11"/>
      <c r="E77" s="11"/>
      <c r="F77" s="11"/>
      <c r="G77" s="11"/>
      <c r="H77" s="11"/>
      <c r="I77" s="11"/>
      <c r="J77" s="11"/>
    </row>
    <row r="78" spans="1:10" ht="18" thickBot="1" x14ac:dyDescent="0.35">
      <c r="A78" s="11"/>
      <c r="B78" s="11"/>
      <c r="C78" s="11"/>
      <c r="D78" s="11"/>
      <c r="E78" s="11"/>
      <c r="F78" s="11"/>
      <c r="G78" s="20" t="s">
        <v>299</v>
      </c>
      <c r="H78" s="11"/>
      <c r="I78" s="221">
        <f>+SUM($I$63:$I$74)</f>
        <v>0</v>
      </c>
      <c r="J78" s="11"/>
    </row>
    <row r="79" spans="1:10" ht="18" thickBot="1" x14ac:dyDescent="0.35">
      <c r="A79" s="11"/>
      <c r="B79" s="11"/>
      <c r="C79" s="11"/>
      <c r="D79" s="11"/>
      <c r="E79" s="11"/>
      <c r="F79" s="11"/>
      <c r="G79" s="11"/>
      <c r="H79" s="11"/>
      <c r="I79" s="11"/>
      <c r="J79" s="11"/>
    </row>
    <row r="80" spans="1:10" ht="18" thickBot="1" x14ac:dyDescent="0.35">
      <c r="A80" s="11"/>
      <c r="B80" s="11"/>
      <c r="C80" s="11"/>
      <c r="D80" s="11"/>
      <c r="E80" s="11"/>
      <c r="F80" s="11"/>
      <c r="G80" s="20" t="s">
        <v>324</v>
      </c>
      <c r="H80" s="11"/>
      <c r="I80" s="89" t="str">
        <f>+IF(OR($I$57="FUERA DE TIEMPO",$G$59="No",$G$61="BAJA",G61="MEDIA"),"NO VIABLE",IF(SUM(I65:I74)&lt;=0.33,"NO VIABLE","VIABLE"))</f>
        <v>NO VIABLE</v>
      </c>
      <c r="J80" s="11"/>
    </row>
    <row r="81" spans="1:10" x14ac:dyDescent="0.3">
      <c r="A81" s="11"/>
      <c r="B81" s="11"/>
      <c r="C81" s="11"/>
      <c r="D81" s="11"/>
      <c r="E81" s="11"/>
      <c r="F81" s="11"/>
      <c r="G81" s="11"/>
      <c r="H81" s="11"/>
      <c r="I81" s="11"/>
      <c r="J81" s="11"/>
    </row>
    <row r="82" spans="1:10" x14ac:dyDescent="0.3">
      <c r="A82" s="11"/>
      <c r="B82" s="11"/>
      <c r="C82" s="11"/>
      <c r="D82" s="11"/>
      <c r="E82" s="11"/>
      <c r="F82" s="11"/>
      <c r="G82" s="88" t="s">
        <v>325</v>
      </c>
      <c r="H82" s="11"/>
      <c r="I82" s="87"/>
      <c r="J82" s="11"/>
    </row>
    <row r="83" spans="1:10" x14ac:dyDescent="0.3">
      <c r="A83" s="11"/>
      <c r="B83" s="11"/>
      <c r="C83" s="11"/>
      <c r="D83" s="11"/>
      <c r="E83" s="11"/>
      <c r="F83" s="11"/>
      <c r="G83" s="88" t="s">
        <v>326</v>
      </c>
      <c r="H83" s="11"/>
      <c r="I83" s="90"/>
      <c r="J83" s="11"/>
    </row>
    <row r="84" spans="1:10" x14ac:dyDescent="0.3">
      <c r="A84" s="11"/>
      <c r="B84" s="11"/>
      <c r="C84" s="11"/>
      <c r="D84" s="11"/>
      <c r="E84" s="11"/>
      <c r="F84" s="11"/>
      <c r="G84" s="11"/>
      <c r="H84" s="11"/>
      <c r="I84" s="11"/>
      <c r="J84" s="11"/>
    </row>
  </sheetData>
  <sheetProtection algorithmName="SHA-512" hashValue="q7j5G+kthvagYErBtsE8Z4JZbFkuduKfzAO8+h200XDz5pS+l03sM1eKXZlOBDADjh454USVlZIgE0A5qHjB4Q==" saltValue="oxDz3hjvXm/ALaboBb3Ing==" spinCount="100000" sheet="1" selectLockedCells="1" selectUnlockedCells="1"/>
  <dataConsolidate/>
  <mergeCells count="47">
    <mergeCell ref="I5:I6"/>
    <mergeCell ref="B1:B6"/>
    <mergeCell ref="C1:G6"/>
    <mergeCell ref="H1:H2"/>
    <mergeCell ref="I1:I2"/>
    <mergeCell ref="H3:H4"/>
    <mergeCell ref="I3:I4"/>
    <mergeCell ref="H5:H6"/>
    <mergeCell ref="D67:E70"/>
    <mergeCell ref="D76:I76"/>
    <mergeCell ref="B9:I9"/>
    <mergeCell ref="B11:I12"/>
    <mergeCell ref="B18:B26"/>
    <mergeCell ref="D21:F21"/>
    <mergeCell ref="D22:F22"/>
    <mergeCell ref="D23:F23"/>
    <mergeCell ref="D24:E26"/>
    <mergeCell ref="H18:H26"/>
    <mergeCell ref="D57:F57"/>
    <mergeCell ref="D63:F63"/>
    <mergeCell ref="D59:F59"/>
    <mergeCell ref="D61:F61"/>
    <mergeCell ref="D37:F37"/>
    <mergeCell ref="D38:F38"/>
    <mergeCell ref="D42:F42"/>
    <mergeCell ref="F49:F51"/>
    <mergeCell ref="D16:F16"/>
    <mergeCell ref="D17:F17"/>
    <mergeCell ref="D18:F18"/>
    <mergeCell ref="D19:F19"/>
    <mergeCell ref="D20:F20"/>
    <mergeCell ref="I67:I70"/>
    <mergeCell ref="B30:B33"/>
    <mergeCell ref="I18:I26"/>
    <mergeCell ref="D74:F74"/>
    <mergeCell ref="D40:F40"/>
    <mergeCell ref="B67:B70"/>
    <mergeCell ref="D72:F72"/>
    <mergeCell ref="B63:B65"/>
    <mergeCell ref="D65:F65"/>
    <mergeCell ref="D28:F28"/>
    <mergeCell ref="D30:F30"/>
    <mergeCell ref="D31:F31"/>
    <mergeCell ref="D32:F32"/>
    <mergeCell ref="D33:F33"/>
    <mergeCell ref="B37:B38"/>
    <mergeCell ref="B53:I53"/>
  </mergeCells>
  <conditionalFormatting sqref="G57 G59">
    <cfRule type="expression" dxfId="78" priority="34">
      <formula>$I$18="No"</formula>
    </cfRule>
    <cfRule type="expression" dxfId="77" priority="35">
      <formula>#REF!="Sistema de Gestión en Seguridad y Salud en el Trabajo - SGSST"</formula>
    </cfRule>
  </conditionalFormatting>
  <conditionalFormatting sqref="D19">
    <cfRule type="expression" dxfId="76" priority="14">
      <formula>$D$19=""</formula>
    </cfRule>
  </conditionalFormatting>
  <conditionalFormatting sqref="D21">
    <cfRule type="expression" dxfId="75" priority="13">
      <formula>$D$21=""</formula>
    </cfRule>
  </conditionalFormatting>
  <conditionalFormatting sqref="I45">
    <cfRule type="cellIs" dxfId="74" priority="8" operator="greaterThanOrEqual">
      <formula>0.67</formula>
    </cfRule>
    <cfRule type="cellIs" dxfId="73" priority="9" operator="lessThan">
      <formula>0.34</formula>
    </cfRule>
    <cfRule type="cellIs" dxfId="72" priority="10" operator="between">
      <formula>0.34</formula>
      <formula>0.67</formula>
    </cfRule>
  </conditionalFormatting>
  <conditionalFormatting sqref="G61">
    <cfRule type="expression" dxfId="71" priority="6">
      <formula>$I$18="No"</formula>
    </cfRule>
    <cfRule type="expression" dxfId="70" priority="7">
      <formula>#REF!="Sistema de Gestión en Seguridad y Salud en el Trabajo - SGSST"</formula>
    </cfRule>
  </conditionalFormatting>
  <conditionalFormatting sqref="I80">
    <cfRule type="cellIs" dxfId="69" priority="1" operator="equal">
      <formula>$G$83</formula>
    </cfRule>
    <cfRule type="cellIs" dxfId="68" priority="2" operator="equal">
      <formula>$G$82</formula>
    </cfRule>
  </conditionalFormatting>
  <pageMargins left="0.7" right="0.7" top="0.75" bottom="0.75" header="0.3" footer="0.3"/>
  <pageSetup scale="22" orientation="portrait"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C96D02B8-EBDD-4651-9F5E-DA20085A96A6}">
          <x14:formula1>
            <xm:f>'a. Hoja de ruta gestión del cam'!$W$3:$W$5</xm:f>
          </x14:formula1>
          <xm:sqref>G67:G70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11559-E4FE-4358-A45B-088F4448CD2D}">
  <sheetPr codeName="Hoja1"/>
  <dimension ref="A1:AJ48"/>
  <sheetViews>
    <sheetView showGridLines="0" topLeftCell="T1" zoomScale="70" zoomScaleNormal="70" workbookViewId="0">
      <selection activeCell="AI6" sqref="AI6:AI7"/>
    </sheetView>
  </sheetViews>
  <sheetFormatPr baseColWidth="10" defaultColWidth="0" defaultRowHeight="16.5" zeroHeight="1" x14ac:dyDescent="0.3"/>
  <cols>
    <col min="1" max="1" width="4.125" style="100" customWidth="1"/>
    <col min="2" max="2" width="6" style="100" customWidth="1"/>
    <col min="3" max="3" width="54.375" style="100" customWidth="1"/>
    <col min="4" max="4" width="29.5" style="100" customWidth="1"/>
    <col min="5" max="6" width="26.125" style="100" customWidth="1"/>
    <col min="7" max="7" width="11.125" style="100" customWidth="1"/>
    <col min="8" max="8" width="15.25" style="100" customWidth="1"/>
    <col min="9" max="9" width="18.375" style="100" customWidth="1"/>
    <col min="10" max="10" width="17.375" style="100" customWidth="1"/>
    <col min="11" max="11" width="18.625" style="100" customWidth="1"/>
    <col min="12" max="12" width="15.25" style="100" customWidth="1"/>
    <col min="13" max="13" width="12.25" style="101" bestFit="1" customWidth="1"/>
    <col min="14" max="22" width="3.5" style="101" customWidth="1"/>
    <col min="23" max="23" width="3.625" style="101" bestFit="1" customWidth="1"/>
    <col min="24" max="35" width="17.5" style="100" customWidth="1"/>
    <col min="36" max="36" width="10" style="100" customWidth="1"/>
    <col min="37" max="16384" width="10" style="100" hidden="1"/>
  </cols>
  <sheetData>
    <row r="1" spans="2:35" ht="17.25" thickBot="1" x14ac:dyDescent="0.35"/>
    <row r="2" spans="2:35" s="99" customFormat="1" ht="16.5" customHeight="1" x14ac:dyDescent="0.25">
      <c r="B2" s="399"/>
      <c r="C2" s="400"/>
      <c r="D2" s="409" t="s">
        <v>0</v>
      </c>
      <c r="E2" s="409"/>
      <c r="F2" s="409"/>
      <c r="G2" s="409"/>
      <c r="H2" s="409"/>
      <c r="I2" s="409"/>
      <c r="J2" s="409"/>
      <c r="K2" s="409"/>
      <c r="L2" s="409"/>
      <c r="M2" s="409"/>
      <c r="N2" s="409"/>
      <c r="O2" s="409"/>
      <c r="P2" s="409"/>
      <c r="Q2" s="409"/>
      <c r="R2" s="409"/>
      <c r="S2" s="409"/>
      <c r="T2" s="409"/>
      <c r="U2" s="409"/>
      <c r="V2" s="409"/>
      <c r="W2" s="409"/>
      <c r="X2" s="409"/>
      <c r="Y2" s="409"/>
      <c r="Z2" s="409"/>
      <c r="AA2" s="409"/>
      <c r="AB2" s="409"/>
      <c r="AC2" s="409"/>
      <c r="AD2" s="409"/>
      <c r="AE2" s="409"/>
      <c r="AF2" s="409"/>
      <c r="AG2" s="409"/>
      <c r="AH2" s="409" t="s">
        <v>1</v>
      </c>
      <c r="AI2" s="324" t="s">
        <v>2</v>
      </c>
    </row>
    <row r="3" spans="2:35" s="99" customFormat="1" ht="16.5" customHeight="1" x14ac:dyDescent="0.25">
      <c r="B3" s="401"/>
      <c r="C3" s="402"/>
      <c r="D3" s="410"/>
      <c r="E3" s="410"/>
      <c r="F3" s="410"/>
      <c r="G3" s="410"/>
      <c r="H3" s="410"/>
      <c r="I3" s="410"/>
      <c r="J3" s="410"/>
      <c r="K3" s="410"/>
      <c r="L3" s="410"/>
      <c r="M3" s="410"/>
      <c r="N3" s="410"/>
      <c r="O3" s="410"/>
      <c r="P3" s="410"/>
      <c r="Q3" s="410"/>
      <c r="R3" s="410"/>
      <c r="S3" s="410"/>
      <c r="T3" s="410"/>
      <c r="U3" s="410"/>
      <c r="V3" s="410"/>
      <c r="W3" s="410"/>
      <c r="X3" s="410"/>
      <c r="Y3" s="410"/>
      <c r="Z3" s="410"/>
      <c r="AA3" s="410"/>
      <c r="AB3" s="410"/>
      <c r="AC3" s="410"/>
      <c r="AD3" s="410"/>
      <c r="AE3" s="410"/>
      <c r="AF3" s="410"/>
      <c r="AG3" s="410"/>
      <c r="AH3" s="410"/>
      <c r="AI3" s="325"/>
    </row>
    <row r="4" spans="2:35" s="99" customFormat="1" ht="16.5" customHeight="1" x14ac:dyDescent="0.25">
      <c r="B4" s="401"/>
      <c r="C4" s="402"/>
      <c r="D4" s="410"/>
      <c r="E4" s="410"/>
      <c r="F4" s="410"/>
      <c r="G4" s="410"/>
      <c r="H4" s="410"/>
      <c r="I4" s="410"/>
      <c r="J4" s="410"/>
      <c r="K4" s="410"/>
      <c r="L4" s="410"/>
      <c r="M4" s="410"/>
      <c r="N4" s="410"/>
      <c r="O4" s="410"/>
      <c r="P4" s="410"/>
      <c r="Q4" s="410"/>
      <c r="R4" s="410"/>
      <c r="S4" s="410"/>
      <c r="T4" s="410"/>
      <c r="U4" s="410"/>
      <c r="V4" s="410"/>
      <c r="W4" s="410"/>
      <c r="X4" s="410"/>
      <c r="Y4" s="410"/>
      <c r="Z4" s="410"/>
      <c r="AA4" s="410"/>
      <c r="AB4" s="410"/>
      <c r="AC4" s="410"/>
      <c r="AD4" s="410"/>
      <c r="AE4" s="410"/>
      <c r="AF4" s="410"/>
      <c r="AG4" s="410"/>
      <c r="AH4" s="410" t="s">
        <v>14</v>
      </c>
      <c r="AI4" s="326">
        <v>3</v>
      </c>
    </row>
    <row r="5" spans="2:35" s="99" customFormat="1" ht="16.5" customHeight="1" x14ac:dyDescent="0.25">
      <c r="B5" s="401"/>
      <c r="C5" s="402"/>
      <c r="D5" s="410"/>
      <c r="E5" s="410"/>
      <c r="F5" s="410"/>
      <c r="G5" s="410"/>
      <c r="H5" s="410"/>
      <c r="I5" s="410"/>
      <c r="J5" s="410"/>
      <c r="K5" s="410"/>
      <c r="L5" s="410"/>
      <c r="M5" s="410"/>
      <c r="N5" s="410"/>
      <c r="O5" s="410"/>
      <c r="P5" s="410"/>
      <c r="Q5" s="410"/>
      <c r="R5" s="410"/>
      <c r="S5" s="410"/>
      <c r="T5" s="410"/>
      <c r="U5" s="410"/>
      <c r="V5" s="410"/>
      <c r="W5" s="410"/>
      <c r="X5" s="410"/>
      <c r="Y5" s="410"/>
      <c r="Z5" s="410"/>
      <c r="AA5" s="410"/>
      <c r="AB5" s="410"/>
      <c r="AC5" s="410"/>
      <c r="AD5" s="410"/>
      <c r="AE5" s="410"/>
      <c r="AF5" s="410"/>
      <c r="AG5" s="410"/>
      <c r="AH5" s="410"/>
      <c r="AI5" s="327"/>
    </row>
    <row r="6" spans="2:35" s="99" customFormat="1" ht="16.5" customHeight="1" x14ac:dyDescent="0.25">
      <c r="B6" s="401"/>
      <c r="C6" s="402"/>
      <c r="D6" s="410"/>
      <c r="E6" s="410"/>
      <c r="F6" s="410"/>
      <c r="G6" s="410"/>
      <c r="H6" s="410"/>
      <c r="I6" s="410"/>
      <c r="J6" s="410"/>
      <c r="K6" s="410"/>
      <c r="L6" s="410"/>
      <c r="M6" s="410"/>
      <c r="N6" s="410"/>
      <c r="O6" s="410"/>
      <c r="P6" s="410"/>
      <c r="Q6" s="410"/>
      <c r="R6" s="410"/>
      <c r="S6" s="410"/>
      <c r="T6" s="410"/>
      <c r="U6" s="410"/>
      <c r="V6" s="410"/>
      <c r="W6" s="410"/>
      <c r="X6" s="410"/>
      <c r="Y6" s="410"/>
      <c r="Z6" s="410"/>
      <c r="AA6" s="410"/>
      <c r="AB6" s="410"/>
      <c r="AC6" s="410"/>
      <c r="AD6" s="410"/>
      <c r="AE6" s="410"/>
      <c r="AF6" s="410"/>
      <c r="AG6" s="410"/>
      <c r="AH6" s="410" t="s">
        <v>46</v>
      </c>
      <c r="AI6" s="326" t="s">
        <v>47</v>
      </c>
    </row>
    <row r="7" spans="2:35" s="99" customFormat="1" ht="17.25" customHeight="1" thickBot="1" x14ac:dyDescent="0.3">
      <c r="B7" s="403"/>
      <c r="C7" s="404"/>
      <c r="D7" s="413"/>
      <c r="E7" s="413"/>
      <c r="F7" s="413"/>
      <c r="G7" s="413"/>
      <c r="H7" s="413"/>
      <c r="I7" s="413"/>
      <c r="J7" s="413"/>
      <c r="K7" s="413"/>
      <c r="L7" s="413"/>
      <c r="M7" s="413"/>
      <c r="N7" s="413"/>
      <c r="O7" s="413"/>
      <c r="P7" s="413"/>
      <c r="Q7" s="413"/>
      <c r="R7" s="413"/>
      <c r="S7" s="413"/>
      <c r="T7" s="413"/>
      <c r="U7" s="413"/>
      <c r="V7" s="413"/>
      <c r="W7" s="413"/>
      <c r="X7" s="413"/>
      <c r="Y7" s="413"/>
      <c r="Z7" s="413"/>
      <c r="AA7" s="413"/>
      <c r="AB7" s="413"/>
      <c r="AC7" s="413"/>
      <c r="AD7" s="413"/>
      <c r="AE7" s="413"/>
      <c r="AF7" s="413"/>
      <c r="AG7" s="413"/>
      <c r="AH7" s="413"/>
      <c r="AI7" s="328"/>
    </row>
    <row r="8" spans="2:35" customFormat="1" ht="15.75" x14ac:dyDescent="0.25"/>
    <row r="9" spans="2:35" s="99" customFormat="1" ht="30" customHeight="1" x14ac:dyDescent="0.25">
      <c r="B9" s="407" t="s">
        <v>327</v>
      </c>
      <c r="C9" s="408"/>
      <c r="D9" s="408"/>
      <c r="E9" s="408"/>
      <c r="F9" s="408"/>
      <c r="G9" s="408"/>
      <c r="H9" s="408"/>
      <c r="I9" s="408"/>
      <c r="J9" s="408"/>
      <c r="K9" s="408"/>
      <c r="L9" s="408"/>
      <c r="M9" s="408"/>
      <c r="N9" s="408"/>
      <c r="O9" s="408"/>
      <c r="P9" s="408"/>
      <c r="Q9" s="408"/>
      <c r="R9" s="408"/>
      <c r="S9" s="408"/>
      <c r="T9" s="408"/>
      <c r="U9" s="408"/>
      <c r="V9" s="408"/>
      <c r="W9" s="408"/>
      <c r="X9" s="408"/>
      <c r="Y9" s="408"/>
      <c r="Z9" s="408"/>
      <c r="AA9" s="408"/>
      <c r="AB9" s="408"/>
      <c r="AC9" s="408"/>
      <c r="AD9" s="408"/>
      <c r="AE9" s="408"/>
      <c r="AF9" s="408"/>
      <c r="AG9" s="408"/>
      <c r="AH9" s="408"/>
      <c r="AI9" s="408"/>
    </row>
    <row r="10" spans="2:35" s="99" customFormat="1" ht="30" customHeight="1" x14ac:dyDescent="0.3">
      <c r="B10" s="406" t="s">
        <v>328</v>
      </c>
      <c r="C10" s="406"/>
      <c r="D10" s="411"/>
      <c r="E10" s="412"/>
      <c r="F10" s="412"/>
      <c r="G10" s="412"/>
      <c r="H10" s="412"/>
      <c r="I10" s="412"/>
      <c r="J10" s="412"/>
      <c r="K10" s="412"/>
      <c r="L10" s="412"/>
      <c r="M10" s="412"/>
      <c r="N10" s="412"/>
      <c r="O10" s="412"/>
      <c r="P10" s="412"/>
      <c r="Q10" s="412"/>
      <c r="R10" s="412"/>
      <c r="S10" s="412"/>
      <c r="T10" s="412"/>
      <c r="U10" s="412"/>
      <c r="V10" s="412"/>
      <c r="W10" s="412"/>
      <c r="X10" s="100"/>
      <c r="Y10" s="100"/>
      <c r="Z10" s="100"/>
      <c r="AA10" s="100"/>
      <c r="AB10" s="100"/>
      <c r="AC10" s="100"/>
      <c r="AD10" s="100"/>
      <c r="AE10" s="100"/>
      <c r="AF10" s="100"/>
      <c r="AG10" s="100"/>
    </row>
    <row r="11" spans="2:35" x14ac:dyDescent="0.3">
      <c r="D11" s="414"/>
      <c r="E11" s="414"/>
      <c r="F11" s="414"/>
      <c r="G11" s="414"/>
      <c r="H11" s="414"/>
      <c r="I11" s="414"/>
      <c r="J11" s="414"/>
      <c r="K11" s="414"/>
      <c r="L11" s="414"/>
      <c r="M11" s="414"/>
      <c r="N11" s="414"/>
      <c r="O11" s="414"/>
      <c r="P11" s="414"/>
      <c r="Q11" s="414"/>
      <c r="R11" s="414"/>
      <c r="S11" s="414"/>
      <c r="T11" s="414"/>
      <c r="U11" s="414"/>
      <c r="V11" s="414"/>
      <c r="W11" s="414"/>
    </row>
    <row r="12" spans="2:35" s="103" customFormat="1" ht="30" customHeight="1" x14ac:dyDescent="0.3">
      <c r="B12" s="405" t="s">
        <v>329</v>
      </c>
      <c r="C12" s="405"/>
      <c r="D12" s="411"/>
      <c r="E12" s="412"/>
      <c r="F12" s="412"/>
      <c r="G12" s="412"/>
      <c r="H12" s="412"/>
      <c r="I12" s="412"/>
      <c r="J12" s="412"/>
      <c r="K12" s="412"/>
      <c r="L12" s="412"/>
      <c r="M12" s="412"/>
      <c r="N12" s="412"/>
      <c r="O12" s="412"/>
      <c r="P12" s="412"/>
      <c r="Q12" s="412"/>
      <c r="R12" s="412"/>
      <c r="S12" s="412"/>
      <c r="T12" s="412"/>
      <c r="U12" s="412"/>
      <c r="V12" s="412"/>
      <c r="W12" s="412"/>
      <c r="X12" s="100"/>
      <c r="Y12" s="100"/>
      <c r="Z12" s="100"/>
      <c r="AA12" s="100"/>
      <c r="AB12" s="100"/>
      <c r="AC12" s="100"/>
      <c r="AD12" s="100"/>
      <c r="AE12" s="100"/>
      <c r="AF12" s="100"/>
      <c r="AG12" s="100"/>
    </row>
    <row r="13" spans="2:35" x14ac:dyDescent="0.3">
      <c r="M13" s="100"/>
      <c r="N13" s="100"/>
      <c r="O13" s="100"/>
      <c r="P13" s="100"/>
      <c r="Q13" s="100"/>
      <c r="R13" s="100"/>
      <c r="S13" s="100"/>
      <c r="T13" s="100"/>
      <c r="U13" s="100"/>
      <c r="V13" s="100"/>
      <c r="W13" s="100"/>
    </row>
    <row r="14" spans="2:35" x14ac:dyDescent="0.3">
      <c r="B14" s="415" t="s">
        <v>330</v>
      </c>
      <c r="C14" s="172" t="s">
        <v>331</v>
      </c>
      <c r="D14" s="173"/>
      <c r="E14" s="416"/>
      <c r="F14" s="417"/>
      <c r="G14" s="418"/>
      <c r="M14" s="100"/>
      <c r="N14" s="100"/>
      <c r="O14" s="100"/>
      <c r="P14" s="100"/>
      <c r="Q14" s="100"/>
      <c r="R14" s="100"/>
      <c r="S14" s="100"/>
      <c r="T14" s="100"/>
      <c r="U14" s="100"/>
      <c r="V14" s="100"/>
      <c r="W14" s="100"/>
    </row>
    <row r="15" spans="2:35" x14ac:dyDescent="0.3">
      <c r="B15" s="415"/>
      <c r="C15" s="172" t="s">
        <v>332</v>
      </c>
      <c r="D15" s="173"/>
      <c r="E15" s="419"/>
      <c r="F15" s="419"/>
      <c r="G15" s="419"/>
      <c r="M15" s="100"/>
      <c r="N15" s="100"/>
      <c r="O15" s="100"/>
      <c r="P15" s="100"/>
      <c r="Q15" s="100"/>
      <c r="R15" s="100"/>
      <c r="S15" s="100"/>
      <c r="T15" s="100"/>
      <c r="U15" s="100"/>
      <c r="V15" s="100"/>
      <c r="W15" s="100"/>
    </row>
    <row r="16" spans="2:35" x14ac:dyDescent="0.3">
      <c r="B16" s="415"/>
      <c r="C16" s="172" t="s">
        <v>333</v>
      </c>
      <c r="D16" s="173"/>
      <c r="E16" s="419"/>
      <c r="F16" s="419"/>
      <c r="G16" s="419"/>
      <c r="M16" s="100"/>
      <c r="N16" s="100"/>
      <c r="O16" s="100"/>
      <c r="P16" s="100"/>
      <c r="Q16" s="100"/>
      <c r="R16" s="100"/>
      <c r="S16" s="100"/>
      <c r="T16" s="100"/>
      <c r="U16" s="100"/>
      <c r="V16" s="100"/>
      <c r="W16" s="100"/>
    </row>
    <row r="17" spans="1:35" x14ac:dyDescent="0.3">
      <c r="B17" s="415"/>
      <c r="C17" s="172" t="s">
        <v>334</v>
      </c>
      <c r="D17" s="173"/>
      <c r="E17" s="419"/>
      <c r="F17" s="419"/>
      <c r="G17" s="419"/>
      <c r="M17" s="100"/>
      <c r="N17" s="100"/>
      <c r="O17" s="100"/>
      <c r="P17" s="100"/>
      <c r="Q17" s="100"/>
      <c r="R17" s="100"/>
      <c r="S17" s="100"/>
      <c r="T17" s="100"/>
      <c r="U17" s="100"/>
      <c r="V17" s="100"/>
      <c r="W17" s="100"/>
    </row>
    <row r="18" spans="1:35" x14ac:dyDescent="0.3">
      <c r="F18" s="101"/>
      <c r="M18" s="100"/>
      <c r="N18" s="100"/>
      <c r="O18" s="100"/>
      <c r="P18" s="100"/>
      <c r="Q18" s="100"/>
      <c r="R18" s="100"/>
      <c r="S18" s="100"/>
      <c r="T18" s="100"/>
      <c r="U18" s="100"/>
      <c r="V18" s="100"/>
      <c r="W18" s="100"/>
    </row>
    <row r="19" spans="1:35" x14ac:dyDescent="0.3">
      <c r="B19" s="420" t="s">
        <v>335</v>
      </c>
      <c r="C19" s="420"/>
      <c r="D19" s="105"/>
      <c r="E19" s="120"/>
      <c r="M19" s="222" t="s">
        <v>336</v>
      </c>
    </row>
    <row r="20" spans="1:35" x14ac:dyDescent="0.3">
      <c r="B20" s="420" t="s">
        <v>337</v>
      </c>
      <c r="C20" s="420"/>
      <c r="D20" s="121"/>
      <c r="E20" s="120"/>
      <c r="G20" s="122"/>
      <c r="M20" s="222" t="s">
        <v>338</v>
      </c>
    </row>
    <row r="21" spans="1:35" x14ac:dyDescent="0.3">
      <c r="B21" s="123"/>
      <c r="C21" s="123"/>
      <c r="D21" s="124"/>
      <c r="E21" s="120"/>
      <c r="G21" s="122"/>
      <c r="M21" s="223" t="s">
        <v>339</v>
      </c>
    </row>
    <row r="22" spans="1:35" x14ac:dyDescent="0.3">
      <c r="A22" s="101"/>
      <c r="B22" s="421" t="s">
        <v>340</v>
      </c>
      <c r="C22" s="421"/>
      <c r="D22" s="421"/>
      <c r="E22" s="421"/>
      <c r="F22" s="421"/>
      <c r="G22" s="421"/>
      <c r="H22" s="421"/>
      <c r="I22" s="422"/>
      <c r="J22" s="422"/>
      <c r="K22" s="422"/>
      <c r="L22" s="422"/>
      <c r="M22" s="421"/>
      <c r="N22" s="421"/>
      <c r="O22" s="421"/>
      <c r="P22" s="421"/>
      <c r="Q22" s="421"/>
      <c r="R22" s="421"/>
      <c r="S22" s="421"/>
      <c r="T22" s="421"/>
      <c r="U22" s="421"/>
      <c r="V22" s="421"/>
      <c r="W22" s="421"/>
      <c r="X22" s="425" t="s">
        <v>341</v>
      </c>
      <c r="Y22" s="425"/>
      <c r="Z22" s="425"/>
      <c r="AA22" s="425"/>
      <c r="AB22" s="425"/>
      <c r="AC22" s="425"/>
      <c r="AD22" s="425"/>
      <c r="AE22" s="425"/>
      <c r="AF22" s="425"/>
      <c r="AG22" s="425"/>
      <c r="AH22" s="425"/>
      <c r="AI22" s="425"/>
    </row>
    <row r="23" spans="1:35" x14ac:dyDescent="0.3">
      <c r="A23" s="101"/>
      <c r="B23" s="423" t="s">
        <v>342</v>
      </c>
      <c r="C23" s="423" t="s">
        <v>343</v>
      </c>
      <c r="D23" s="423" t="s">
        <v>344</v>
      </c>
      <c r="E23" s="423" t="s">
        <v>345</v>
      </c>
      <c r="F23" s="423" t="s">
        <v>346</v>
      </c>
      <c r="G23" s="423" t="s">
        <v>347</v>
      </c>
      <c r="H23" s="436" t="s">
        <v>348</v>
      </c>
      <c r="I23" s="438" t="s">
        <v>349</v>
      </c>
      <c r="J23" s="438" t="s">
        <v>350</v>
      </c>
      <c r="K23" s="438" t="s">
        <v>351</v>
      </c>
      <c r="L23" s="438" t="s">
        <v>352</v>
      </c>
      <c r="M23" s="426" t="s">
        <v>353</v>
      </c>
      <c r="N23" s="428" t="s">
        <v>354</v>
      </c>
      <c r="O23" s="428"/>
      <c r="P23" s="428"/>
      <c r="Q23" s="428"/>
      <c r="R23" s="428"/>
      <c r="S23" s="428"/>
      <c r="T23" s="428"/>
      <c r="U23" s="428"/>
      <c r="V23" s="428"/>
      <c r="W23" s="428"/>
      <c r="X23" s="429">
        <v>45658</v>
      </c>
      <c r="Y23" s="429"/>
      <c r="Z23" s="429">
        <v>45717</v>
      </c>
      <c r="AA23" s="429"/>
      <c r="AB23" s="429">
        <v>45778</v>
      </c>
      <c r="AC23" s="429"/>
      <c r="AD23" s="429">
        <v>45839</v>
      </c>
      <c r="AE23" s="429"/>
      <c r="AF23" s="429">
        <v>45901</v>
      </c>
      <c r="AG23" s="429"/>
      <c r="AH23" s="429">
        <v>45962</v>
      </c>
      <c r="AI23" s="429"/>
    </row>
    <row r="24" spans="1:35" s="104" customFormat="1" ht="72.75" customHeight="1" x14ac:dyDescent="0.25">
      <c r="B24" s="424"/>
      <c r="C24" s="424"/>
      <c r="D24" s="424"/>
      <c r="E24" s="424"/>
      <c r="F24" s="424"/>
      <c r="G24" s="424"/>
      <c r="H24" s="437"/>
      <c r="I24" s="438"/>
      <c r="J24" s="438"/>
      <c r="K24" s="438"/>
      <c r="L24" s="438"/>
      <c r="M24" s="427"/>
      <c r="N24" s="125" t="s">
        <v>355</v>
      </c>
      <c r="O24" s="125" t="s">
        <v>356</v>
      </c>
      <c r="P24" s="125" t="s">
        <v>357</v>
      </c>
      <c r="Q24" s="125" t="s">
        <v>358</v>
      </c>
      <c r="R24" s="125" t="s">
        <v>359</v>
      </c>
      <c r="S24" s="125" t="s">
        <v>360</v>
      </c>
      <c r="T24" s="125" t="s">
        <v>361</v>
      </c>
      <c r="U24" s="125" t="s">
        <v>362</v>
      </c>
      <c r="V24" s="125" t="s">
        <v>363</v>
      </c>
      <c r="W24" s="125" t="s">
        <v>364</v>
      </c>
      <c r="X24" s="106" t="s">
        <v>365</v>
      </c>
      <c r="Y24" s="106" t="s">
        <v>366</v>
      </c>
      <c r="Z24" s="106" t="s">
        <v>365</v>
      </c>
      <c r="AA24" s="106" t="s">
        <v>366</v>
      </c>
      <c r="AB24" s="106" t="s">
        <v>365</v>
      </c>
      <c r="AC24" s="106" t="s">
        <v>366</v>
      </c>
      <c r="AD24" s="106" t="s">
        <v>365</v>
      </c>
      <c r="AE24" s="106" t="s">
        <v>366</v>
      </c>
      <c r="AF24" s="106" t="s">
        <v>365</v>
      </c>
      <c r="AG24" s="106" t="s">
        <v>366</v>
      </c>
      <c r="AH24" s="106" t="s">
        <v>365</v>
      </c>
      <c r="AI24" s="106" t="s">
        <v>366</v>
      </c>
    </row>
    <row r="25" spans="1:35" x14ac:dyDescent="0.3">
      <c r="B25" s="430" t="s">
        <v>367</v>
      </c>
      <c r="C25" s="431"/>
      <c r="D25" s="431"/>
      <c r="E25" s="431"/>
      <c r="F25" s="431"/>
      <c r="G25" s="431"/>
      <c r="H25" s="431"/>
      <c r="I25" s="432"/>
      <c r="J25" s="432"/>
      <c r="K25" s="432"/>
      <c r="L25" s="432"/>
      <c r="M25" s="431"/>
      <c r="N25" s="126"/>
      <c r="O25" s="126"/>
      <c r="P25" s="126"/>
      <c r="Q25" s="126"/>
      <c r="R25" s="126"/>
      <c r="S25" s="126"/>
      <c r="T25" s="126"/>
      <c r="U25" s="126"/>
      <c r="V25" s="126"/>
      <c r="W25" s="126"/>
      <c r="X25" s="106"/>
      <c r="Y25" s="106"/>
      <c r="Z25" s="106"/>
      <c r="AA25" s="106"/>
      <c r="AB25" s="106"/>
      <c r="AC25" s="106"/>
      <c r="AD25" s="106"/>
      <c r="AE25" s="106"/>
      <c r="AF25" s="106"/>
      <c r="AG25" s="106"/>
      <c r="AH25" s="106"/>
      <c r="AI25" s="106"/>
    </row>
    <row r="26" spans="1:35" ht="28.5" x14ac:dyDescent="0.3">
      <c r="B26" s="127">
        <v>1</v>
      </c>
      <c r="C26" s="128"/>
      <c r="D26" s="129"/>
      <c r="E26" s="127"/>
      <c r="F26" s="102"/>
      <c r="G26" s="175"/>
      <c r="H26" s="130"/>
      <c r="I26" s="131"/>
      <c r="J26" s="131"/>
      <c r="K26" s="131"/>
      <c r="L26" s="127"/>
      <c r="M26" s="132" t="s">
        <v>336</v>
      </c>
      <c r="N26" s="171"/>
      <c r="O26" s="171"/>
      <c r="P26" s="171"/>
      <c r="Q26" s="171"/>
      <c r="R26" s="171"/>
      <c r="S26" s="171"/>
      <c r="T26" s="171"/>
      <c r="U26" s="171"/>
      <c r="V26" s="171"/>
      <c r="W26" s="171"/>
      <c r="X26" s="107"/>
      <c r="Y26" s="108"/>
      <c r="Z26" s="110"/>
      <c r="AA26" s="111"/>
      <c r="AB26" s="133"/>
      <c r="AC26" s="111"/>
      <c r="AD26" s="110"/>
      <c r="AE26" s="111"/>
      <c r="AF26" s="110"/>
      <c r="AG26" s="111"/>
      <c r="AH26" s="110"/>
      <c r="AI26" s="111"/>
    </row>
    <row r="27" spans="1:35" ht="28.5" x14ac:dyDescent="0.3">
      <c r="B27" s="127">
        <v>2</v>
      </c>
      <c r="C27" s="134"/>
      <c r="D27" s="129"/>
      <c r="E27" s="127"/>
      <c r="F27" s="135"/>
      <c r="G27" s="130"/>
      <c r="H27" s="130"/>
      <c r="I27" s="131"/>
      <c r="J27" s="131"/>
      <c r="K27" s="131"/>
      <c r="L27" s="127"/>
      <c r="M27" s="132" t="s">
        <v>336</v>
      </c>
      <c r="N27" s="171"/>
      <c r="O27" s="171"/>
      <c r="P27" s="171"/>
      <c r="Q27" s="171"/>
      <c r="R27" s="171"/>
      <c r="S27" s="171"/>
      <c r="T27" s="171"/>
      <c r="U27" s="171"/>
      <c r="V27" s="171"/>
      <c r="W27" s="171"/>
      <c r="X27" s="109"/>
      <c r="Y27" s="108"/>
      <c r="Z27" s="110"/>
      <c r="AA27" s="111"/>
      <c r="AB27" s="110"/>
      <c r="AC27" s="111"/>
      <c r="AD27" s="110"/>
      <c r="AE27" s="111"/>
      <c r="AF27" s="110"/>
      <c r="AG27" s="111"/>
      <c r="AH27" s="110"/>
      <c r="AI27" s="111"/>
    </row>
    <row r="28" spans="1:35" ht="28.5" x14ac:dyDescent="0.3">
      <c r="B28" s="127">
        <v>3</v>
      </c>
      <c r="C28" s="128"/>
      <c r="D28" s="135"/>
      <c r="E28" s="127"/>
      <c r="F28" s="135"/>
      <c r="G28" s="130"/>
      <c r="H28" s="130"/>
      <c r="I28" s="131"/>
      <c r="J28" s="131"/>
      <c r="K28" s="131"/>
      <c r="L28" s="127"/>
      <c r="M28" s="132" t="s">
        <v>336</v>
      </c>
      <c r="N28" s="171"/>
      <c r="O28" s="171"/>
      <c r="P28" s="171"/>
      <c r="Q28" s="171"/>
      <c r="R28" s="171"/>
      <c r="S28" s="171"/>
      <c r="T28" s="171"/>
      <c r="U28" s="171"/>
      <c r="V28" s="171"/>
      <c r="W28" s="171"/>
      <c r="X28" s="107"/>
      <c r="Y28" s="119"/>
      <c r="Z28" s="118"/>
      <c r="AA28" s="113"/>
      <c r="AB28" s="110"/>
      <c r="AC28" s="113"/>
      <c r="AD28" s="110"/>
      <c r="AE28" s="111"/>
      <c r="AF28" s="110"/>
      <c r="AG28" s="111"/>
      <c r="AH28" s="110"/>
      <c r="AI28" s="111"/>
    </row>
    <row r="29" spans="1:35" ht="28.5" x14ac:dyDescent="0.3">
      <c r="B29" s="127">
        <v>4</v>
      </c>
      <c r="C29" s="134"/>
      <c r="D29" s="129"/>
      <c r="E29" s="127"/>
      <c r="F29" s="135"/>
      <c r="G29" s="130"/>
      <c r="H29" s="130"/>
      <c r="I29" s="131"/>
      <c r="J29" s="131"/>
      <c r="K29" s="131"/>
      <c r="L29" s="127"/>
      <c r="M29" s="132" t="s">
        <v>336</v>
      </c>
      <c r="N29" s="171"/>
      <c r="O29" s="171"/>
      <c r="P29" s="171"/>
      <c r="Q29" s="171"/>
      <c r="R29" s="171"/>
      <c r="S29" s="171"/>
      <c r="T29" s="171"/>
      <c r="U29" s="171"/>
      <c r="V29" s="171"/>
      <c r="W29" s="171"/>
      <c r="X29" s="109"/>
      <c r="Y29" s="108"/>
      <c r="Z29" s="110"/>
      <c r="AA29" s="111"/>
      <c r="AB29" s="110"/>
      <c r="AC29" s="111"/>
      <c r="AD29" s="110"/>
      <c r="AE29" s="111"/>
      <c r="AF29" s="110"/>
      <c r="AG29" s="111"/>
      <c r="AH29" s="110"/>
      <c r="AI29" s="111"/>
    </row>
    <row r="30" spans="1:35" ht="28.5" x14ac:dyDescent="0.3">
      <c r="B30" s="127">
        <v>5</v>
      </c>
      <c r="C30" s="128"/>
      <c r="D30" s="135"/>
      <c r="E30" s="127"/>
      <c r="F30" s="135"/>
      <c r="G30" s="130"/>
      <c r="H30" s="130"/>
      <c r="I30" s="131"/>
      <c r="J30" s="131"/>
      <c r="K30" s="131"/>
      <c r="L30" s="127"/>
      <c r="M30" s="132" t="s">
        <v>336</v>
      </c>
      <c r="N30" s="171"/>
      <c r="O30" s="171"/>
      <c r="P30" s="171"/>
      <c r="Q30" s="171"/>
      <c r="R30" s="171"/>
      <c r="S30" s="171"/>
      <c r="T30" s="171"/>
      <c r="U30" s="171"/>
      <c r="V30" s="171"/>
      <c r="W30" s="171"/>
      <c r="X30" s="107"/>
      <c r="Y30" s="119"/>
      <c r="Z30" s="118"/>
      <c r="AA30" s="113"/>
      <c r="AB30" s="110"/>
      <c r="AC30" s="113"/>
      <c r="AD30" s="110"/>
      <c r="AE30" s="111"/>
      <c r="AF30" s="110"/>
      <c r="AG30" s="111"/>
      <c r="AH30" s="110"/>
      <c r="AI30" s="111"/>
    </row>
    <row r="31" spans="1:35" x14ac:dyDescent="0.3">
      <c r="B31" s="433" t="s">
        <v>368</v>
      </c>
      <c r="C31" s="434"/>
      <c r="D31" s="434"/>
      <c r="E31" s="434"/>
      <c r="F31" s="434"/>
      <c r="G31" s="434"/>
      <c r="H31" s="434"/>
      <c r="I31" s="434"/>
      <c r="J31" s="434"/>
      <c r="K31" s="434"/>
      <c r="L31" s="434"/>
      <c r="M31" s="434"/>
      <c r="N31" s="126"/>
      <c r="O31" s="126"/>
      <c r="P31" s="126"/>
      <c r="Q31" s="126"/>
      <c r="R31" s="126"/>
      <c r="S31" s="126"/>
      <c r="T31" s="126"/>
      <c r="U31" s="126"/>
      <c r="V31" s="126"/>
      <c r="W31" s="126"/>
      <c r="X31" s="126"/>
      <c r="Y31" s="126"/>
      <c r="Z31" s="126"/>
      <c r="AA31" s="126"/>
      <c r="AB31" s="126"/>
      <c r="AC31" s="126"/>
      <c r="AD31" s="126"/>
      <c r="AE31" s="126"/>
      <c r="AF31" s="126"/>
      <c r="AG31" s="126"/>
      <c r="AH31" s="126"/>
      <c r="AI31" s="126"/>
    </row>
    <row r="32" spans="1:35" ht="28.5" x14ac:dyDescent="0.3">
      <c r="B32" s="136">
        <v>6</v>
      </c>
      <c r="C32" s="137"/>
      <c r="D32" s="102"/>
      <c r="E32" s="136"/>
      <c r="F32" s="102"/>
      <c r="G32" s="130"/>
      <c r="H32" s="130"/>
      <c r="I32" s="138"/>
      <c r="J32" s="131"/>
      <c r="K32" s="131"/>
      <c r="L32" s="139"/>
      <c r="M32" s="132" t="s">
        <v>336</v>
      </c>
      <c r="N32" s="171"/>
      <c r="O32" s="171"/>
      <c r="P32" s="171"/>
      <c r="Q32" s="171"/>
      <c r="R32" s="171"/>
      <c r="S32" s="171"/>
      <c r="T32" s="171"/>
      <c r="U32" s="171"/>
      <c r="V32" s="171"/>
      <c r="W32" s="171"/>
      <c r="X32" s="107"/>
      <c r="Y32" s="114"/>
      <c r="Z32" s="110"/>
      <c r="AA32" s="114"/>
      <c r="AB32" s="110"/>
      <c r="AC32" s="114"/>
      <c r="AD32" s="112"/>
      <c r="AE32" s="112"/>
      <c r="AF32" s="112"/>
      <c r="AG32" s="112"/>
      <c r="AH32" s="112"/>
      <c r="AI32" s="112"/>
    </row>
    <row r="33" spans="2:35" ht="28.5" x14ac:dyDescent="0.3">
      <c r="B33" s="136">
        <v>7</v>
      </c>
      <c r="C33" s="140"/>
      <c r="D33" s="129"/>
      <c r="E33" s="136"/>
      <c r="F33" s="102"/>
      <c r="G33" s="141"/>
      <c r="H33" s="141"/>
      <c r="I33" s="142"/>
      <c r="J33" s="143"/>
      <c r="K33" s="143"/>
      <c r="L33" s="144"/>
      <c r="M33" s="132" t="s">
        <v>336</v>
      </c>
      <c r="N33" s="171"/>
      <c r="O33" s="171"/>
      <c r="P33" s="171"/>
      <c r="Q33" s="171"/>
      <c r="R33" s="171"/>
      <c r="S33" s="171"/>
      <c r="T33" s="171"/>
      <c r="U33" s="171"/>
      <c r="V33" s="171"/>
      <c r="W33" s="171"/>
      <c r="X33" s="107"/>
      <c r="Y33" s="119"/>
      <c r="Z33" s="115"/>
      <c r="AA33" s="116"/>
      <c r="AB33" s="112"/>
      <c r="AC33" s="112"/>
      <c r="AD33" s="112"/>
      <c r="AE33" s="112"/>
      <c r="AF33" s="112"/>
      <c r="AG33" s="112"/>
      <c r="AH33" s="112"/>
      <c r="AI33" s="112"/>
    </row>
    <row r="34" spans="2:35" ht="28.5" x14ac:dyDescent="0.3">
      <c r="B34" s="136">
        <v>8</v>
      </c>
      <c r="C34" s="140"/>
      <c r="D34" s="129"/>
      <c r="E34" s="136"/>
      <c r="F34" s="129"/>
      <c r="G34" s="130"/>
      <c r="H34" s="130"/>
      <c r="I34" s="138"/>
      <c r="J34" s="131"/>
      <c r="K34" s="131"/>
      <c r="L34" s="145"/>
      <c r="M34" s="132" t="s">
        <v>336</v>
      </c>
      <c r="N34" s="171"/>
      <c r="O34" s="171"/>
      <c r="P34" s="171"/>
      <c r="Q34" s="171"/>
      <c r="R34" s="171"/>
      <c r="S34" s="171"/>
      <c r="T34" s="171"/>
      <c r="U34" s="171"/>
      <c r="V34" s="171"/>
      <c r="W34" s="171"/>
      <c r="X34" s="117"/>
      <c r="Y34" s="116"/>
      <c r="Z34" s="118"/>
      <c r="AA34" s="116"/>
      <c r="AB34" s="110"/>
      <c r="AC34" s="116"/>
      <c r="AD34" s="112"/>
      <c r="AE34" s="112"/>
      <c r="AF34" s="112"/>
      <c r="AG34" s="112"/>
      <c r="AH34" s="112"/>
      <c r="AI34" s="112"/>
    </row>
    <row r="35" spans="2:35" ht="28.5" x14ac:dyDescent="0.3">
      <c r="B35" s="136">
        <v>9</v>
      </c>
      <c r="C35" s="140"/>
      <c r="D35" s="129"/>
      <c r="E35" s="136"/>
      <c r="F35" s="129"/>
      <c r="G35" s="141"/>
      <c r="H35" s="141"/>
      <c r="I35" s="142"/>
      <c r="J35" s="143"/>
      <c r="K35" s="143"/>
      <c r="L35" s="144"/>
      <c r="M35" s="132" t="s">
        <v>336</v>
      </c>
      <c r="N35" s="171"/>
      <c r="O35" s="171"/>
      <c r="P35" s="171"/>
      <c r="Q35" s="171"/>
      <c r="R35" s="171"/>
      <c r="S35" s="171"/>
      <c r="T35" s="171"/>
      <c r="U35" s="171"/>
      <c r="V35" s="171"/>
      <c r="W35" s="171"/>
      <c r="X35" s="107"/>
      <c r="Y35" s="114"/>
      <c r="Z35" s="110"/>
      <c r="AA35" s="114"/>
      <c r="AB35" s="110"/>
      <c r="AC35" s="114"/>
      <c r="AD35" s="112"/>
      <c r="AE35" s="112"/>
      <c r="AF35" s="112"/>
      <c r="AG35" s="112"/>
      <c r="AH35" s="112"/>
      <c r="AI35" s="112"/>
    </row>
    <row r="36" spans="2:35" ht="28.5" x14ac:dyDescent="0.3">
      <c r="B36" s="146">
        <v>10</v>
      </c>
      <c r="C36" s="147"/>
      <c r="D36" s="148"/>
      <c r="E36" s="149"/>
      <c r="F36" s="129"/>
      <c r="G36" s="141"/>
      <c r="H36" s="141"/>
      <c r="I36" s="142"/>
      <c r="J36" s="143"/>
      <c r="K36" s="143"/>
      <c r="L36" s="144"/>
      <c r="M36" s="132" t="s">
        <v>336</v>
      </c>
      <c r="N36" s="171"/>
      <c r="O36" s="171"/>
      <c r="P36" s="171"/>
      <c r="Q36" s="171"/>
      <c r="R36" s="171"/>
      <c r="S36" s="171"/>
      <c r="T36" s="171"/>
      <c r="U36" s="171"/>
      <c r="V36" s="171"/>
      <c r="W36" s="171"/>
      <c r="X36" s="107"/>
      <c r="Y36" s="119"/>
      <c r="Z36" s="119"/>
      <c r="AA36" s="119"/>
      <c r="AB36" s="119"/>
      <c r="AC36" s="119"/>
      <c r="AD36" s="112"/>
      <c r="AE36" s="112"/>
      <c r="AF36" s="112"/>
      <c r="AG36" s="112"/>
      <c r="AH36" s="112"/>
      <c r="AI36" s="112"/>
    </row>
    <row r="37" spans="2:35" x14ac:dyDescent="0.3">
      <c r="B37" s="435" t="s">
        <v>369</v>
      </c>
      <c r="C37" s="435"/>
      <c r="D37" s="435"/>
      <c r="E37" s="435"/>
      <c r="F37" s="435"/>
      <c r="G37" s="435"/>
      <c r="H37" s="435"/>
      <c r="I37" s="435"/>
      <c r="J37" s="435"/>
      <c r="K37" s="435"/>
      <c r="L37" s="435"/>
      <c r="M37" s="435"/>
      <c r="N37" s="126"/>
      <c r="O37" s="126"/>
      <c r="P37" s="126"/>
      <c r="Q37" s="126"/>
      <c r="R37" s="126"/>
      <c r="S37" s="126"/>
      <c r="T37" s="126"/>
      <c r="U37" s="126"/>
      <c r="V37" s="126"/>
      <c r="W37" s="126"/>
      <c r="X37" s="126"/>
      <c r="Y37" s="126"/>
      <c r="Z37" s="126"/>
      <c r="AA37" s="126"/>
      <c r="AB37" s="126"/>
      <c r="AC37" s="126"/>
      <c r="AD37" s="126"/>
      <c r="AE37" s="126"/>
      <c r="AF37" s="126"/>
      <c r="AG37" s="126"/>
      <c r="AH37" s="126"/>
      <c r="AI37" s="126"/>
    </row>
    <row r="38" spans="2:35" ht="28.5" x14ac:dyDescent="0.3">
      <c r="B38" s="146">
        <v>11</v>
      </c>
      <c r="C38" s="150"/>
      <c r="D38" s="129"/>
      <c r="E38" s="146"/>
      <c r="F38" s="151"/>
      <c r="G38" s="152"/>
      <c r="H38" s="153"/>
      <c r="I38" s="154"/>
      <c r="J38" s="154"/>
      <c r="K38" s="154"/>
      <c r="L38" s="155"/>
      <c r="M38" s="132" t="s">
        <v>336</v>
      </c>
      <c r="N38" s="174"/>
      <c r="O38" s="174"/>
      <c r="P38" s="174"/>
      <c r="Q38" s="174"/>
      <c r="R38" s="174"/>
      <c r="S38" s="174"/>
      <c r="T38" s="174"/>
      <c r="U38" s="174"/>
      <c r="V38" s="174"/>
      <c r="W38" s="174"/>
      <c r="X38" s="156"/>
      <c r="Y38" s="157"/>
      <c r="Z38" s="158"/>
      <c r="AA38" s="158"/>
      <c r="AB38" s="158"/>
      <c r="AC38" s="158"/>
      <c r="AD38" s="159"/>
      <c r="AE38" s="159"/>
      <c r="AF38" s="159"/>
      <c r="AG38" s="159"/>
      <c r="AH38" s="159"/>
      <c r="AI38" s="159"/>
    </row>
    <row r="39" spans="2:35" s="169" customFormat="1" ht="28.5" x14ac:dyDescent="0.3">
      <c r="B39" s="160">
        <v>12</v>
      </c>
      <c r="C39" s="161"/>
      <c r="D39" s="162"/>
      <c r="E39" s="160"/>
      <c r="F39" s="163"/>
      <c r="G39" s="164"/>
      <c r="H39" s="165"/>
      <c r="I39" s="161"/>
      <c r="J39" s="161"/>
      <c r="K39" s="166"/>
      <c r="L39" s="167"/>
      <c r="M39" s="132" t="s">
        <v>336</v>
      </c>
      <c r="N39" s="171"/>
      <c r="O39" s="174" t="str">
        <f t="shared" ref="O39:W40" si="0">+IF(O$24="","",IF(AND(O$24&gt;=$G39,O$24&lt;=$H39),"X",""))</f>
        <v/>
      </c>
      <c r="P39" s="174" t="str">
        <f t="shared" si="0"/>
        <v/>
      </c>
      <c r="Q39" s="174" t="str">
        <f t="shared" si="0"/>
        <v/>
      </c>
      <c r="R39" s="174" t="str">
        <f t="shared" si="0"/>
        <v/>
      </c>
      <c r="S39" s="174" t="str">
        <f t="shared" si="0"/>
        <v/>
      </c>
      <c r="T39" s="174" t="str">
        <f t="shared" si="0"/>
        <v/>
      </c>
      <c r="U39" s="174" t="str">
        <f t="shared" si="0"/>
        <v/>
      </c>
      <c r="V39" s="174" t="str">
        <f t="shared" si="0"/>
        <v/>
      </c>
      <c r="W39" s="160" t="str">
        <f t="shared" si="0"/>
        <v/>
      </c>
      <c r="X39" s="168"/>
      <c r="Y39" s="168"/>
      <c r="Z39" s="168"/>
      <c r="AA39" s="168"/>
      <c r="AB39" s="168"/>
      <c r="AC39" s="168"/>
      <c r="AD39" s="168"/>
      <c r="AE39" s="168"/>
      <c r="AF39" s="168"/>
      <c r="AG39" s="168"/>
      <c r="AH39" s="168"/>
      <c r="AI39" s="168"/>
    </row>
    <row r="40" spans="2:35" s="169" customFormat="1" ht="28.5" x14ac:dyDescent="0.3">
      <c r="B40" s="160">
        <v>13</v>
      </c>
      <c r="C40" s="161"/>
      <c r="D40" s="162"/>
      <c r="E40" s="160"/>
      <c r="F40" s="163"/>
      <c r="G40" s="164"/>
      <c r="H40" s="165"/>
      <c r="I40" s="161"/>
      <c r="J40" s="161"/>
      <c r="K40" s="166"/>
      <c r="L40" s="167"/>
      <c r="M40" s="132" t="s">
        <v>336</v>
      </c>
      <c r="N40" s="171"/>
      <c r="O40" s="171" t="str">
        <f t="shared" si="0"/>
        <v/>
      </c>
      <c r="P40" s="171" t="str">
        <f t="shared" si="0"/>
        <v/>
      </c>
      <c r="Q40" s="171" t="str">
        <f t="shared" si="0"/>
        <v/>
      </c>
      <c r="R40" s="171" t="str">
        <f t="shared" si="0"/>
        <v/>
      </c>
      <c r="S40" s="171" t="str">
        <f t="shared" si="0"/>
        <v/>
      </c>
      <c r="T40" s="171" t="str">
        <f t="shared" si="0"/>
        <v/>
      </c>
      <c r="U40" s="171" t="str">
        <f t="shared" si="0"/>
        <v/>
      </c>
      <c r="V40" s="171" t="str">
        <f t="shared" si="0"/>
        <v/>
      </c>
      <c r="W40" s="160" t="str">
        <f t="shared" si="0"/>
        <v/>
      </c>
      <c r="X40" s="168"/>
      <c r="Y40" s="168"/>
      <c r="Z40" s="168"/>
      <c r="AA40" s="168"/>
      <c r="AB40" s="168"/>
      <c r="AC40" s="168"/>
      <c r="AD40" s="168"/>
      <c r="AE40" s="168"/>
      <c r="AF40" s="168"/>
      <c r="AG40" s="168"/>
      <c r="AH40" s="168"/>
      <c r="AI40" s="168"/>
    </row>
    <row r="41" spans="2:35" x14ac:dyDescent="0.3"/>
    <row r="42" spans="2:35" x14ac:dyDescent="0.3"/>
    <row r="43" spans="2:35" x14ac:dyDescent="0.3">
      <c r="C43" s="170"/>
    </row>
    <row r="44" spans="2:35" x14ac:dyDescent="0.3"/>
    <row r="45" spans="2:35" x14ac:dyDescent="0.3"/>
    <row r="46" spans="2:35" x14ac:dyDescent="0.3"/>
    <row r="47" spans="2:35" x14ac:dyDescent="0.3"/>
    <row r="48" spans="2:35" x14ac:dyDescent="0.3"/>
  </sheetData>
  <mergeCells count="45">
    <mergeCell ref="B25:M25"/>
    <mergeCell ref="B31:M31"/>
    <mergeCell ref="B37:M37"/>
    <mergeCell ref="AF23:AG23"/>
    <mergeCell ref="AH23:AI23"/>
    <mergeCell ref="G23:G24"/>
    <mergeCell ref="H23:H24"/>
    <mergeCell ref="I23:I24"/>
    <mergeCell ref="J23:J24"/>
    <mergeCell ref="K23:K24"/>
    <mergeCell ref="L23:L24"/>
    <mergeCell ref="X22:AI22"/>
    <mergeCell ref="M23:M24"/>
    <mergeCell ref="N23:W23"/>
    <mergeCell ref="X23:Y23"/>
    <mergeCell ref="Z23:AA23"/>
    <mergeCell ref="AB23:AC23"/>
    <mergeCell ref="AD23:AE23"/>
    <mergeCell ref="B19:C19"/>
    <mergeCell ref="B20:C20"/>
    <mergeCell ref="B22:W22"/>
    <mergeCell ref="B23:B24"/>
    <mergeCell ref="C23:C24"/>
    <mergeCell ref="D23:D24"/>
    <mergeCell ref="E23:E24"/>
    <mergeCell ref="F23:F24"/>
    <mergeCell ref="B14:B17"/>
    <mergeCell ref="E14:G14"/>
    <mergeCell ref="E15:G15"/>
    <mergeCell ref="E16:G16"/>
    <mergeCell ref="E17:G17"/>
    <mergeCell ref="B2:C7"/>
    <mergeCell ref="B12:C12"/>
    <mergeCell ref="B10:C10"/>
    <mergeCell ref="B9:AI9"/>
    <mergeCell ref="AH2:AH3"/>
    <mergeCell ref="AI2:AI3"/>
    <mergeCell ref="AH4:AH5"/>
    <mergeCell ref="AI4:AI5"/>
    <mergeCell ref="D12:W12"/>
    <mergeCell ref="AH6:AH7"/>
    <mergeCell ref="AI6:AI7"/>
    <mergeCell ref="D2:AG7"/>
    <mergeCell ref="D10:W10"/>
    <mergeCell ref="D11:W11"/>
  </mergeCells>
  <conditionalFormatting sqref="M26 M32:M36 M38 M29:M30 M40">
    <cfRule type="containsText" dxfId="67" priority="10" operator="containsText" text="Finalizado">
      <formula>NOT(ISERROR(SEARCH("Finalizado",M26)))</formula>
    </cfRule>
    <cfRule type="containsText" dxfId="66" priority="11" operator="containsText" text="En proceso">
      <formula>NOT(ISERROR(SEARCH("En proceso",M26)))</formula>
    </cfRule>
    <cfRule type="containsText" dxfId="65" priority="12" operator="containsText" text="Sin empezar">
      <formula>NOT(ISERROR(SEARCH("Sin empezar",M26)))</formula>
    </cfRule>
  </conditionalFormatting>
  <conditionalFormatting sqref="N26:W26 N32:W36 N38:W38 N29:W30">
    <cfRule type="containsText" dxfId="64" priority="13" operator="containsText" text="X">
      <formula>NOT(ISERROR(SEARCH("X",N26)))</formula>
    </cfRule>
  </conditionalFormatting>
  <conditionalFormatting sqref="N40:V40">
    <cfRule type="containsText" dxfId="63" priority="9" operator="containsText" text="X">
      <formula>NOT(ISERROR(SEARCH("X",N40)))</formula>
    </cfRule>
  </conditionalFormatting>
  <conditionalFormatting sqref="M27:M28">
    <cfRule type="containsText" dxfId="62" priority="5" operator="containsText" text="Finalizado">
      <formula>NOT(ISERROR(SEARCH("Finalizado",M27)))</formula>
    </cfRule>
    <cfRule type="containsText" dxfId="61" priority="6" operator="containsText" text="En proceso">
      <formula>NOT(ISERROR(SEARCH("En proceso",M27)))</formula>
    </cfRule>
    <cfRule type="containsText" dxfId="60" priority="7" operator="containsText" text="Sin empezar">
      <formula>NOT(ISERROR(SEARCH("Sin empezar",M27)))</formula>
    </cfRule>
  </conditionalFormatting>
  <conditionalFormatting sqref="N27:W28">
    <cfRule type="containsText" dxfId="59" priority="8" operator="containsText" text="X">
      <formula>NOT(ISERROR(SEARCH("X",N27)))</formula>
    </cfRule>
  </conditionalFormatting>
  <conditionalFormatting sqref="M39">
    <cfRule type="containsText" dxfId="58" priority="2" operator="containsText" text="Finalizado">
      <formula>NOT(ISERROR(SEARCH("Finalizado",M39)))</formula>
    </cfRule>
    <cfRule type="containsText" dxfId="57" priority="3" operator="containsText" text="En proceso">
      <formula>NOT(ISERROR(SEARCH("En proceso",M39)))</formula>
    </cfRule>
    <cfRule type="containsText" dxfId="56" priority="4" operator="containsText" text="Sin empezar">
      <formula>NOT(ISERROR(SEARCH("Sin empezar",M39)))</formula>
    </cfRule>
  </conditionalFormatting>
  <conditionalFormatting sqref="N39:V39">
    <cfRule type="containsText" dxfId="55" priority="1" operator="containsText" text="X">
      <formula>NOT(ISERROR(SEARCH("X",N39)))</formula>
    </cfRule>
  </conditionalFormatting>
  <dataValidations count="1">
    <dataValidation type="list" allowBlank="1" showInputMessage="1" showErrorMessage="1" sqref="M26:M30 M32:M36 M38:M40" xr:uid="{D30947BB-24EB-4B30-BB37-88827270E9F3}">
      <formula1>$M$19:$M$21</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ACE412479EB8A4C9DB946EA657AD4AB" ma:contentTypeVersion="18" ma:contentTypeDescription="Crear nuevo documento." ma:contentTypeScope="" ma:versionID="15715e242c6e7aafc5f861d74d05e25d">
  <xsd:schema xmlns:xsd="http://www.w3.org/2001/XMLSchema" xmlns:xs="http://www.w3.org/2001/XMLSchema" xmlns:p="http://schemas.microsoft.com/office/2006/metadata/properties" xmlns:ns2="313dc85d-5bab-4eeb-86ad-9e619537987a" xmlns:ns3="ea91d785-2c90-43d2-acd6-4207220cd395" targetNamespace="http://schemas.microsoft.com/office/2006/metadata/properties" ma:root="true" ma:fieldsID="d1fca03d9461289ab2006a2ebe4ecbd5" ns2:_="" ns3:_="">
    <xsd:import namespace="313dc85d-5bab-4eeb-86ad-9e619537987a"/>
    <xsd:import namespace="ea91d785-2c90-43d2-acd6-4207220cd39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3dc85d-5bab-4eeb-86ad-9e619537987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411589bd-d1c8-4abd-94a2-ee9e95418c7c}" ma:internalName="TaxCatchAll" ma:showField="CatchAllData" ma:web="313dc85d-5bab-4eeb-86ad-9e619537987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a91d785-2c90-43d2-acd6-4207220cd39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7fdc7f6f-3be3-4e08-9ed6-0e434c3b9f1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a91d785-2c90-43d2-acd6-4207220cd395">
      <Terms xmlns="http://schemas.microsoft.com/office/infopath/2007/PartnerControls"/>
    </lcf76f155ced4ddcb4097134ff3c332f>
    <TaxCatchAll xmlns="313dc85d-5bab-4eeb-86ad-9e619537987a" xsi:nil="true"/>
  </documentManagement>
</p:properties>
</file>

<file path=customXml/itemProps1.xml><?xml version="1.0" encoding="utf-8"?>
<ds:datastoreItem xmlns:ds="http://schemas.openxmlformats.org/officeDocument/2006/customXml" ds:itemID="{7CA3D651-BE7B-488B-BD5E-B09683729C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3dc85d-5bab-4eeb-86ad-9e619537987a"/>
    <ds:schemaRef ds:uri="ea91d785-2c90-43d2-acd6-4207220cd3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88726A-3139-48D7-9E57-99492118CE35}">
  <ds:schemaRefs>
    <ds:schemaRef ds:uri="http://schemas.microsoft.com/sharepoint/v3/contenttype/forms"/>
  </ds:schemaRefs>
</ds:datastoreItem>
</file>

<file path=customXml/itemProps3.xml><?xml version="1.0" encoding="utf-8"?>
<ds:datastoreItem xmlns:ds="http://schemas.openxmlformats.org/officeDocument/2006/customXml" ds:itemID="{9382EAA3-2406-4EDB-A793-C5A9CEF724BA}">
  <ds:schemaRefs>
    <ds:schemaRef ds:uri="313dc85d-5bab-4eeb-86ad-9e619537987a"/>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ea91d785-2c90-43d2-acd6-4207220cd395"/>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 Hoja de ruta gestión del cam</vt:lpstr>
      <vt:lpstr> Clasificacion y viabilidad</vt:lpstr>
      <vt:lpstr>b. Plan de gestión del cambio</vt:lpstr>
      <vt:lpstr>' Clasificacion y viabilidad'!Área_de_impresión</vt:lpstr>
      <vt:lpstr>'a. Hoja de ruta gestión del cam'!Área_de_impresión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Mayerly Laguna Santana</cp:lastModifiedBy>
  <cp:revision/>
  <dcterms:created xsi:type="dcterms:W3CDTF">2019-09-04T02:01:05Z</dcterms:created>
  <dcterms:modified xsi:type="dcterms:W3CDTF">2025-09-08T13:54:03Z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0x0101003ACE412479EB8A4C9DB946EA657AD4AB</vt:lpwstr>
  </property>
  <property fmtid="{D5CDD505-2E9C-101B-9397-08002B2CF9AE}" pid="3" name="MediaServiceImageTags">
    <vt:lpwstr/>
  </property>
</Properties>
</file>