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defaultThemeVersion="202300"/>
  <mc:AlternateContent xmlns:mc="http://schemas.openxmlformats.org/markup-compatibility/2006">
    <mc:Choice Requires="x15">
      <x15ac:absPath xmlns:x15ac="http://schemas.microsoft.com/office/spreadsheetml/2010/11/ac" url="https://uredu-my.sharepoint.com/personal/angelicam_castillo_urosario_edu_co/Documents/ANLA/Programa Transparencia/2026/Versiones seguimiento publicadas/"/>
    </mc:Choice>
  </mc:AlternateContent>
  <xr:revisionPtr revIDLastSave="41" documentId="8_{300CC1AA-29BC-4D9F-8502-4EADEBBA9C6C}" xr6:coauthVersionLast="47" xr6:coauthVersionMax="47" xr10:uidLastSave="{124FD521-8FCF-EB47-AF1C-9B9356BB3CC7}"/>
  <bookViews>
    <workbookView xWindow="0" yWindow="1960" windowWidth="25920" windowHeight="21600" activeTab="2" xr2:uid="{0C4D2D95-922E-4780-BADE-CBCE8DB39889}"/>
  </bookViews>
  <sheets>
    <sheet name="Consolidado" sheetId="7" r:id="rId1"/>
    <sheet name="Plan de acción PTEP" sheetId="4" r:id="rId2"/>
    <sheet name="Estra Rendicion de Cuentas" sheetId="5" r:id="rId3"/>
    <sheet name="Estrategia Racionalización trám" sheetId="6" r:id="rId4"/>
  </sheets>
  <definedNames>
    <definedName name="_xlnm._FilterDatabase" localSheetId="2" hidden="1">'Estra Rendicion de Cuentas'!$A$6:$J$28</definedName>
    <definedName name="_xlnm._FilterDatabase" localSheetId="1" hidden="1">'Plan de acción PTEP'!$A$4:$L$21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5" i="5" l="1"/>
  <c r="P13" i="5"/>
  <c r="P7" i="5"/>
  <c r="P6" i="4"/>
  <c r="P21" i="4"/>
  <c r="J8" i="7"/>
  <c r="H8" i="7"/>
  <c r="F8" i="7"/>
  <c r="D7" i="7"/>
  <c r="D8" i="7" s="1"/>
  <c r="T44" i="6"/>
  <c r="AD6" i="4"/>
  <c r="L28" i="5"/>
  <c r="L27" i="5"/>
  <c r="L25" i="5"/>
  <c r="L16" i="5"/>
  <c r="L17" i="5"/>
  <c r="L18" i="5"/>
  <c r="L19" i="5"/>
  <c r="L20" i="5"/>
  <c r="L21" i="5"/>
  <c r="L22" i="5"/>
  <c r="L23" i="5"/>
  <c r="L24" i="5"/>
  <c r="L15" i="5"/>
  <c r="AJ11" i="5"/>
  <c r="AD11" i="5"/>
  <c r="X11" i="5"/>
  <c r="R26" i="5"/>
  <c r="R25" i="5"/>
  <c r="AJ26" i="5"/>
  <c r="AJ25" i="5"/>
  <c r="AD26" i="5"/>
  <c r="AD25" i="5"/>
  <c r="X26" i="5"/>
  <c r="X25" i="5"/>
  <c r="AJ28" i="5"/>
  <c r="AJ27" i="5"/>
  <c r="AJ24" i="5"/>
  <c r="AJ23" i="5"/>
  <c r="AJ22" i="5"/>
  <c r="AJ21" i="5"/>
  <c r="AJ20" i="5"/>
  <c r="AJ19" i="5"/>
  <c r="AJ18" i="5"/>
  <c r="AJ17" i="5"/>
  <c r="AJ16" i="5"/>
  <c r="AJ15" i="5"/>
  <c r="AJ14" i="5"/>
  <c r="AJ13" i="5"/>
  <c r="AJ10" i="5"/>
  <c r="AJ9" i="5"/>
  <c r="AJ8" i="5"/>
  <c r="AJ7" i="5"/>
  <c r="AD28" i="5"/>
  <c r="AD27" i="5"/>
  <c r="AD24" i="5"/>
  <c r="AD23" i="5"/>
  <c r="AD22" i="5"/>
  <c r="AD21" i="5"/>
  <c r="AD20" i="5"/>
  <c r="AD19" i="5"/>
  <c r="AD18" i="5"/>
  <c r="AD17" i="5"/>
  <c r="AD16" i="5"/>
  <c r="AD15" i="5"/>
  <c r="AD14" i="5"/>
  <c r="AD13" i="5"/>
  <c r="AD10" i="5"/>
  <c r="AD9" i="5"/>
  <c r="AD8" i="5"/>
  <c r="AD7" i="5"/>
  <c r="X28" i="5"/>
  <c r="X27" i="5"/>
  <c r="X14" i="5"/>
  <c r="X15" i="5"/>
  <c r="X16" i="5"/>
  <c r="X17" i="5"/>
  <c r="X18" i="5"/>
  <c r="X19" i="5"/>
  <c r="X20" i="5"/>
  <c r="X21" i="5"/>
  <c r="X22" i="5"/>
  <c r="X23" i="5"/>
  <c r="X24" i="5"/>
  <c r="X13" i="5"/>
  <c r="X8" i="5"/>
  <c r="X9" i="5"/>
  <c r="X10" i="5"/>
  <c r="X7" i="5"/>
  <c r="AH29" i="5"/>
  <c r="AB29" i="5"/>
  <c r="R8" i="5"/>
  <c r="R9" i="5"/>
  <c r="R10" i="5"/>
  <c r="R11" i="5"/>
  <c r="R13" i="5"/>
  <c r="R14" i="5"/>
  <c r="R15" i="5"/>
  <c r="R16" i="5"/>
  <c r="R17" i="5"/>
  <c r="R18" i="5"/>
  <c r="R19" i="5"/>
  <c r="R20" i="5"/>
  <c r="R21" i="5"/>
  <c r="R22" i="5"/>
  <c r="R23" i="5"/>
  <c r="R24" i="5"/>
  <c r="R27" i="5"/>
  <c r="R28" i="5"/>
  <c r="R7" i="5"/>
  <c r="L14" i="5"/>
  <c r="L13" i="5"/>
  <c r="L8" i="5"/>
  <c r="L9" i="5"/>
  <c r="L10" i="5"/>
  <c r="L11" i="5"/>
  <c r="L7" i="5"/>
  <c r="K15" i="5"/>
  <c r="K13" i="5"/>
  <c r="K7" i="5"/>
  <c r="K29" i="5" s="1"/>
  <c r="Q21" i="4"/>
  <c r="AC21" i="4"/>
  <c r="AI21" i="4"/>
  <c r="W21" i="4"/>
  <c r="AH6" i="4"/>
  <c r="AH15" i="4"/>
  <c r="AH19" i="4"/>
  <c r="AH14" i="4"/>
  <c r="AB15" i="4"/>
  <c r="AB6" i="4"/>
  <c r="AB19" i="4"/>
  <c r="AB14" i="4"/>
  <c r="V19" i="4"/>
  <c r="V15" i="4"/>
  <c r="V6" i="4"/>
  <c r="V14" i="4"/>
  <c r="P19" i="4"/>
  <c r="P15" i="4"/>
  <c r="P14" i="4"/>
  <c r="AJ20" i="4"/>
  <c r="AJ19" i="4"/>
  <c r="AJ18" i="4"/>
  <c r="AJ17" i="4"/>
  <c r="AJ16" i="4"/>
  <c r="AJ15" i="4"/>
  <c r="AJ14" i="4"/>
  <c r="AJ13" i="4"/>
  <c r="AJ12" i="4"/>
  <c r="AJ11" i="4"/>
  <c r="AJ10" i="4"/>
  <c r="AJ9" i="4"/>
  <c r="AJ8" i="4"/>
  <c r="AJ7" i="4"/>
  <c r="AJ6" i="4"/>
  <c r="AJ21" i="4" s="1"/>
  <c r="AD20" i="4"/>
  <c r="AD19" i="4"/>
  <c r="AD18" i="4"/>
  <c r="AD17" i="4"/>
  <c r="AD16" i="4"/>
  <c r="AD15" i="4"/>
  <c r="AD14" i="4"/>
  <c r="AD13" i="4"/>
  <c r="AD12" i="4"/>
  <c r="AD11" i="4"/>
  <c r="AD10" i="4"/>
  <c r="AD9" i="4"/>
  <c r="AD8" i="4"/>
  <c r="AD7" i="4"/>
  <c r="X20" i="4"/>
  <c r="X19" i="4"/>
  <c r="X18" i="4"/>
  <c r="X17" i="4"/>
  <c r="X16" i="4"/>
  <c r="X15" i="4"/>
  <c r="X14" i="4"/>
  <c r="X13" i="4"/>
  <c r="X12" i="4"/>
  <c r="X11" i="4"/>
  <c r="X10" i="4"/>
  <c r="X9" i="4"/>
  <c r="X8" i="4"/>
  <c r="X7" i="4"/>
  <c r="X6" i="4"/>
  <c r="X21" i="4" s="1"/>
  <c r="R14" i="4"/>
  <c r="R15" i="4"/>
  <c r="R16" i="4"/>
  <c r="R17" i="4"/>
  <c r="R18" i="4"/>
  <c r="R19" i="4"/>
  <c r="R20" i="4"/>
  <c r="R6" i="4"/>
  <c r="R7" i="4"/>
  <c r="R8" i="4"/>
  <c r="R9" i="4"/>
  <c r="R10" i="4"/>
  <c r="R11" i="4"/>
  <c r="R12" i="4"/>
  <c r="R13" i="4"/>
  <c r="E21" i="4"/>
  <c r="Q32" i="6"/>
  <c r="S32" i="6"/>
  <c r="T32" i="6"/>
  <c r="Z32" i="6"/>
  <c r="AB32" i="6"/>
  <c r="AC32" i="6"/>
  <c r="AI32" i="6"/>
  <c r="AK32" i="6"/>
  <c r="AL32" i="6"/>
  <c r="AR32" i="6"/>
  <c r="AT32" i="6"/>
  <c r="AU32" i="6"/>
  <c r="AX32" i="6"/>
  <c r="AY32" i="6"/>
  <c r="Q42" i="6"/>
  <c r="S42" i="6"/>
  <c r="T42" i="6"/>
  <c r="Z42" i="6"/>
  <c r="AB42" i="6"/>
  <c r="AC42" i="6"/>
  <c r="AI42" i="6"/>
  <c r="AK42" i="6"/>
  <c r="AL42" i="6"/>
  <c r="AR42" i="6"/>
  <c r="AT42" i="6"/>
  <c r="AU42" i="6"/>
  <c r="AX42" i="6"/>
  <c r="AY42" i="6"/>
  <c r="P29" i="5" l="1"/>
  <c r="R21" i="4"/>
  <c r="V21" i="4"/>
  <c r="AB21" i="4"/>
  <c r="AH21" i="4"/>
  <c r="AD21" i="4"/>
  <c r="W29" i="5"/>
  <c r="Q29" i="5"/>
  <c r="R29" i="5"/>
  <c r="AI29" i="5"/>
  <c r="AJ29" i="5"/>
  <c r="AC29" i="5"/>
  <c r="AD29" i="5"/>
  <c r="X29"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Angelica Castillo</author>
  </authors>
  <commentList>
    <comment ref="Q9" authorId="0" shapeId="0" xr:uid="{1F16CBD5-3D0B-0249-BA0B-AB293EF59CFD}">
      <text>
        <r>
          <rPr>
            <b/>
            <sz val="10"/>
            <color rgb="FF000000"/>
            <rFont val="Tahoma"/>
            <family val="2"/>
          </rPr>
          <t>Angelica Castillo:</t>
        </r>
        <r>
          <rPr>
            <sz val="10"/>
            <color rgb="FF000000"/>
            <rFont val="Tahoma"/>
            <family val="2"/>
          </rPr>
          <t xml:space="preserve">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<sst xmlns="http://schemas.openxmlformats.org/spreadsheetml/2006/main" count="663" uniqueCount="381">
  <si>
    <t>N°</t>
  </si>
  <si>
    <t xml:space="preserve">Componente </t>
  </si>
  <si>
    <t xml:space="preserve">I SEGUIMIENTO </t>
  </si>
  <si>
    <t xml:space="preserve">II SEGUIMIENTO </t>
  </si>
  <si>
    <t xml:space="preserve">III SEGUIMIENTO </t>
  </si>
  <si>
    <t xml:space="preserve">IV SEGUIMIENTO </t>
  </si>
  <si>
    <t xml:space="preserve">OBSERVACIONES </t>
  </si>
  <si>
    <t>% Avance Reportado</t>
  </si>
  <si>
    <t xml:space="preserve">% Esperado </t>
  </si>
  <si>
    <t xml:space="preserve">Plan de acción Estrategia de Lucha Contra la corrupción </t>
  </si>
  <si>
    <t xml:space="preserve">Estrategia de Rendición de Cuentas </t>
  </si>
  <si>
    <t xml:space="preserve">Estrategia de Racionalización </t>
  </si>
  <si>
    <t xml:space="preserve">TOTAL AVANCE </t>
  </si>
  <si>
    <t xml:space="preserve">
PROGRAMA DE TRANSPARENCIA Y ÉTICA DE LO PÚBLICO 2026 AUTORIDAD NACIONAL DE LICENCIAS AMBIENTALES -  ANLA</t>
  </si>
  <si>
    <t>Objetivo 2026:</t>
  </si>
  <si>
    <t xml:space="preserve">Promover y fortalecer las acciones hacia la cultura de la legalidad, lucha contra la corrupción y la apertura a los grupos de valor. </t>
  </si>
  <si>
    <t>Versiones</t>
  </si>
  <si>
    <r>
      <rPr>
        <b/>
        <sz val="12"/>
        <color theme="1"/>
        <rFont val="Century Gothic"/>
        <family val="1"/>
      </rPr>
      <t xml:space="preserve">V1. </t>
    </r>
    <r>
      <rPr>
        <sz val="12"/>
        <color theme="1"/>
        <rFont val="Century Gothic"/>
        <family val="1"/>
      </rPr>
      <t xml:space="preserve">Aprobado en Comité Institucional de Gestión y Desempeño el 11/12/2025 </t>
    </r>
  </si>
  <si>
    <t xml:space="preserve">Nombre de la Estrategia </t>
  </si>
  <si>
    <t>Tema</t>
  </si>
  <si>
    <t>ítem</t>
  </si>
  <si>
    <t xml:space="preserve">Peso de la Actividad </t>
  </si>
  <si>
    <t>Peso por componente</t>
  </si>
  <si>
    <t>Actividades</t>
  </si>
  <si>
    <t>Meta</t>
  </si>
  <si>
    <t>Producto</t>
  </si>
  <si>
    <t>Dependencia/grupo líder</t>
  </si>
  <si>
    <t>Dependencia/grupo apoyo</t>
  </si>
  <si>
    <t xml:space="preserve">Fecha de Inicio </t>
  </si>
  <si>
    <t xml:space="preserve">Fecha Finalización  </t>
  </si>
  <si>
    <t xml:space="preserve">SEGUIMIENTO A MARZO 31 DE 2026 -  I </t>
  </si>
  <si>
    <t>SEGUIMIENTO A JUNIO 30  DE 2026 - II</t>
  </si>
  <si>
    <t>SEGUIMIENTO A SEPTIEMBRE 30  DE 2026-III</t>
  </si>
  <si>
    <t xml:space="preserve">SEGUIMIENTO A DICIEMBRE 31  DE 2026 - IV </t>
  </si>
  <si>
    <t>EVIDENCIA</t>
  </si>
  <si>
    <t>ANÁLISIS CUALITATIVO 
(AUTOEVALUACIÓN)</t>
  </si>
  <si>
    <t>VALIDACIÓN OAP
(Espacio exclusivo de la OAP)</t>
  </si>
  <si>
    <t>% Avance real acumulado de la acción</t>
  </si>
  <si>
    <t>% Avance real acumulado de la actividad</t>
  </si>
  <si>
    <t>% Avance esperado de la actividad
(Espacio exclusivo de la  OAP)</t>
  </si>
  <si>
    <t>1. Administración de riesgos</t>
  </si>
  <si>
    <t>1.1.Gestión de riesgos para la integridad pública</t>
  </si>
  <si>
    <t>1.1.1</t>
  </si>
  <si>
    <t>Realizar capacitación de riesgos institucionales teniendo en cuenta la actualización de la Guía para la gestión integral del riesgo en entidades públicas V7 de 2025 para su implementación en la entidad.</t>
  </si>
  <si>
    <t>Una (1)  Capacitación</t>
  </si>
  <si>
    <t>* Listado de asistencia
*Material utilizado</t>
  </si>
  <si>
    <t xml:space="preserve">Oficina Asesora de Planeación </t>
  </si>
  <si>
    <t>Subdirección Administrativa y Financiera / Talento Humano</t>
  </si>
  <si>
    <t>E1.Correos electrónicos DAFP
E2. Respuesta DAFP 
E3. Correos electrónicos DAFP y Secretaría de Transparencia</t>
  </si>
  <si>
    <t>Se solicitó al DAFP y a la Secretaría de Transparencia, la capacitación de la actualización de la Guía para la Gestión Integral del Riesgo en Entidades Públicas V7, mediante correos electrónicos enviados el 27/02/2026 (DAFP), dando respuesta el 04/03/2026 donde se menciona que la capacitación debe solicitar a la Secretaría de Transparencia. Se envía nueva solicitud el 18/03/2026 al DAFP y a la Secretaría de Transparencia), con radicado 20262060147472</t>
  </si>
  <si>
    <t>Se validan evidencias de solicitudes a entidades líderes de la gestión de riesgos en entidades públicas. Al no tener una respuesta definitiva, o una programación de la sesión se considera que el avance de la actividad es del 30%.</t>
  </si>
  <si>
    <t>1.1.2</t>
  </si>
  <si>
    <t>Formular e implementar el plan de trabajo del Sistema de Gestión de Riesgos para la Integridad Pública (SIGRIP), incluyendo la actualización de la politica de riesgos.</t>
  </si>
  <si>
    <t>Un (1) Plan de Trabajo</t>
  </si>
  <si>
    <t xml:space="preserve">* Plan de trabajo y evidencias </t>
  </si>
  <si>
    <t xml:space="preserve">Líderes de Procesos </t>
  </si>
  <si>
    <t xml:space="preserve">E1. Listas de asistencia revisión PT
E2. Plan de Trabajo formulado
E3. Correo electrónico 
E4. Plan de trabajo con seguimiento 
</t>
  </si>
  <si>
    <t>Se formuló plan de trabajo del sistema de gestión de riesgos para la integridad pública SIGRIP, el cual fue revisado con la profesional que lidera el PTEP (26/02/2026 y el 03/03/2027), y con el  jefe de la OAP (24/03/2026), enviando por correo electrónico el 25/03/2026 la versión final. Adicionalmente se realizó seguimiento con un avance con corte al 25/03/2026 del 16%</t>
  </si>
  <si>
    <t>Se validan evidencias aportadas del avance del plan de trabajo de implementación del SIGRIP, por lo cual se coincide en que el avance del 16%.</t>
  </si>
  <si>
    <t>1.1.3</t>
  </si>
  <si>
    <t>Coordinar y gestionar la consulta pública de los riesgos de la integridad -SIGRIP- en la página web de la entidad.</t>
  </si>
  <si>
    <t xml:space="preserve">Una (1) consulta </t>
  </si>
  <si>
    <t xml:space="preserve">Evidencias de consulta pública </t>
  </si>
  <si>
    <t>N/A</t>
  </si>
  <si>
    <t>E2. Plan de Trabajo formulado</t>
  </si>
  <si>
    <t>No aplica reporte dado que la actividad inicia en diciembre de 2026</t>
  </si>
  <si>
    <t>Actividad inicio en el mes de diciembre</t>
  </si>
  <si>
    <t>1.1.4</t>
  </si>
  <si>
    <t xml:space="preserve">Realizar el monitoreo cuatrimestral de los riesgos de corrupción </t>
  </si>
  <si>
    <t>Tres (3)reportes</t>
  </si>
  <si>
    <t xml:space="preserve">Reportes de monitoreo de riesgos </t>
  </si>
  <si>
    <t xml:space="preserve">E3. Plan de trabajo con seguimiento </t>
  </si>
  <si>
    <t>No aplica reporte dado que la actividad inicia en abril de 2026</t>
  </si>
  <si>
    <t>Actividad inicio en el mes de abril</t>
  </si>
  <si>
    <t>1.1.5</t>
  </si>
  <si>
    <t>Realizar el seguimiento y evaluación de los riesgos de corrupción</t>
  </si>
  <si>
    <t xml:space="preserve"> Dos (2) seguimientos</t>
  </si>
  <si>
    <t xml:space="preserve"> Seguimientos publicados en Menú de Transparencia </t>
  </si>
  <si>
    <t>Oficina de Control Interno</t>
  </si>
  <si>
    <t>Comunicaciones</t>
  </si>
  <si>
    <t>No aplica reporte dado que la actividad inicia en mayo de 2026</t>
  </si>
  <si>
    <t>Actividad inicio en el mes de mayo</t>
  </si>
  <si>
    <t>1.2. Canales de denuncia</t>
  </si>
  <si>
    <t>1.2.1</t>
  </si>
  <si>
    <t>Diseñar e implementar un plan de difusión de comunicación y sensibilización de los Canales de denuncia</t>
  </si>
  <si>
    <t>Una (1)Estrategia Implementada</t>
  </si>
  <si>
    <t>Plan de difusión y evidencias</t>
  </si>
  <si>
    <t>Oficina Control Disciplinario Interno</t>
  </si>
  <si>
    <t xml:space="preserve">Comunicaciones </t>
  </si>
  <si>
    <t>E1_Estrategia de comunicación
E2_Ronda N°461
E3_Correo historia IG ANLA</t>
  </si>
  <si>
    <t>Durante el periodo se elaboró la estrategia de comunicación y sensibilización de los canales de denuncia, en el cual se incluyeron actividades relacionadas con: 1. divulgación de los canales de línea de ética (4 campañas), 2. sensibilizaciones a los Gestores Territoriales Ambientales (2 sesiones) y 3. socializaciones a la comunidad de la ANLA (2 sesiones), E1_Estrategia de comunicación. 
Respecto de la implementación de la estrategia se avanzó en la actividad 1  en la medida que se socializaron los canales de línea de ética a través del entérese en la ronda semanal E2_Ronda N°461y en las historias del instagram de la ANLA E3_Correo historia IG ANLA, de acuerdo con lo establecido en el plan de trabajo</t>
  </si>
  <si>
    <t xml:space="preserve">Se envia correo con sugerencias de mejora de las evidencias 31/03/2026. 
Se mejoran las evidencias y se establece un avance del 20% en las actividades. </t>
  </si>
  <si>
    <t>1.2.2</t>
  </si>
  <si>
    <t>Socializar los datos globales de las noticias disciplinarias recibidas por los canales de línea de ética a los miembros del Comité de Institucional de Gestión y Desempeño</t>
  </si>
  <si>
    <t xml:space="preserve">Dos (2) socializaciones </t>
  </si>
  <si>
    <t xml:space="preserve">Material Utilizado </t>
  </si>
  <si>
    <t>Oficina Asesora de Planeación</t>
  </si>
  <si>
    <t>No aplica reporte dado que la actividad inicia en julio de 2026</t>
  </si>
  <si>
    <t>Actividad inicio en el mes de julio</t>
  </si>
  <si>
    <t>1.3. Debida diligencia</t>
  </si>
  <si>
    <t>1.3.1</t>
  </si>
  <si>
    <t>Documentar la debida diligencia del proceso de gestión contractual para la Autoridad Nacional de Licencias Ambientales.</t>
  </si>
  <si>
    <t>Un (1) Manual publicado y socializado</t>
  </si>
  <si>
    <t>Manual de Debida Diligencia Contractual</t>
  </si>
  <si>
    <t>Subdirección Administrativa y Financiera / Grupo de Gestión contractual</t>
  </si>
  <si>
    <t>Ninguno</t>
  </si>
  <si>
    <t>E1. Documento borrador</t>
  </si>
  <si>
    <t>Se avanza en la elaboración del manual para la debida diligencia contractual (Introducción, Objetivos, Alcance, Capítulo I - Generalidades).</t>
  </si>
  <si>
    <t>Se valida la evidencias, y teniendo en cuenta el contenido propuesto y en contraste con el presentado, se establece un avance del 15%.</t>
  </si>
  <si>
    <t xml:space="preserve">2. Redes de Articulación </t>
  </si>
  <si>
    <t xml:space="preserve">2.1 Redes de Articulación </t>
  </si>
  <si>
    <t>2.1.1</t>
  </si>
  <si>
    <t>Identificar las redes internas y externas en las que participe la ANLA</t>
  </si>
  <si>
    <t>Un (1) Documento de Identificación de Redes</t>
  </si>
  <si>
    <t>Documento de Identificación de Redes</t>
  </si>
  <si>
    <t>E1. Memoria de Presentación a Coordinadora del Grupo de Instrumentos de Planeaciación 
E1.1 Presentación de la sesión Coordinadora del Grupo de Instrumentos de Planeación
E2. Documento de sistematización de redes versión preliminar 
E3 Oficios enviados a entidad líderes de redes en las que participa ANLA</t>
  </si>
  <si>
    <t xml:space="preserve">Durante el periodo se avanzó en realizar una presentación inicial a la Coordinadora del grupo de Instrumentos de Planeación de las redes internas y externas de ANLA según los lineamientos de la Secretaría de Transparencia en el 2025. Con la retroalimentación realizada en la sesión, se avanzó en el documento excel que recoge cada una de las redes internas y externas, y se enviaron oficios al Ministerio de Ambiente y la Secretaría de Transparencia, con el objetivo de conocer el estado de dos redes externas líderadas por estas entidades. </t>
  </si>
  <si>
    <t xml:space="preserve">Se valida el avance según la evidencias presentadas. </t>
  </si>
  <si>
    <t>3. Cultura de la legalidad Modelo de Estado Abierto</t>
  </si>
  <si>
    <t>3.1. Acceso a la información pública y transparencia</t>
  </si>
  <si>
    <t>3.1.1</t>
  </si>
  <si>
    <t xml:space="preserve"> Realizar el reporte del Índice de Transparencia y Acceso a la información de la Procuraduría General de la Nación </t>
  </si>
  <si>
    <t>Un (1) documento reporte del aplicativo de ITA administrado por la PGN</t>
  </si>
  <si>
    <t>Documento reporte del aplicativo de ITA administrado por la PGN</t>
  </si>
  <si>
    <t>Grupo Relación Estado Ciudadanías</t>
  </si>
  <si>
    <t>3.1.2</t>
  </si>
  <si>
    <t>Diseñar e implementar un plan de difusión de comunicación y sensibilización sobre  acceso a la información, accesibilidad y Ley de Transparencia 1712 del 2014.</t>
  </si>
  <si>
    <t xml:space="preserve">Una (1)Estrategia de comunicación implementada </t>
  </si>
  <si>
    <t xml:space="preserve">* Plan de difusión
*Evidencias </t>
  </si>
  <si>
    <t>E6_pieza_de_invitacion_capacitacion
E1_E5_piezas_de_comunicacion</t>
  </si>
  <si>
    <t>Se realizaron dos 2 pieza de comunicaciones para dar a conocer el dereccho de acceso a la informacion, asimimo se dicto una capacitación sobre generalidades de la ley 1712 del 2014, con el fin de que los colaboradores de ANLA, apropien los términos en materia de garantías de derecho de acceso a la informacion.</t>
  </si>
  <si>
    <t xml:space="preserve">Se envia correo con sugerencias de mejora de las evidencias 31/03/2026. Dado que las piezas de comunicación sobre el derecho de acceso a la información no han sido divulgadas se establece un procentaje de avance del 20%.
</t>
  </si>
  <si>
    <t>3.2. Diálogo y corresponsabilidad-Participación Ciudadana</t>
  </si>
  <si>
    <t>3.2.1</t>
  </si>
  <si>
    <t xml:space="preserve">Diseñar e implementar el Plan de trabajo para fortalecer el micrositio de veedurías ciudadnas en el Menú Participa. </t>
  </si>
  <si>
    <t xml:space="preserve">Un (1) plan de trabajo  implementado. </t>
  </si>
  <si>
    <t>Documento de Plan de trabajo y evidencia de actualización en la página web.</t>
  </si>
  <si>
    <t xml:space="preserve">Grupo de Participacion Ciudadana </t>
  </si>
  <si>
    <t>E1_Evidencias de mesas de trabajo
E_2 Evidencias actividad revisión contratos
E3_Plan de Trabajo de control social</t>
  </si>
  <si>
    <t>Se realizaron dos 2 mesas de trabajo con el fin de identificar a partir  de la auditoria del ITA los puntos a fortalecer del menú de control social, es así como se decidió fortalecer los siguientes puntos:
1. Ejecucion de contratos (Ejecucion del contratos, Proyecto en ejecuccion y seguimiento,   Proyectos de inversion, Informes de gestion )
2. Objeto de la vigilancia
3. Informe de supervision o interventoria 
4. Facilitar herramienta de evaluación
5. Registro de observaciónes de las veeduria
Admeás se adelantóla revisión de contratos con control social</t>
  </si>
  <si>
    <t xml:space="preserve">Se envia correo con sugerencias de mejora de las evidencias 31/03/2026. Se recibe una nueva versión del plan de trabajo y se valida el avance del 9% de la actividad
</t>
  </si>
  <si>
    <t>3.3. Integridad pública y cultura de la legalidad</t>
  </si>
  <si>
    <t>3.3.1</t>
  </si>
  <si>
    <t xml:space="preserve">Realizar dos (2) sesiones de capacitación con el Departamento Administrativo de la Función Pública que permita dar a conocer el código de integridad y declaración de conflicto de interés. </t>
  </si>
  <si>
    <t xml:space="preserve">Dos (2) sesiones de capacitación </t>
  </si>
  <si>
    <t xml:space="preserve">Listados de asistencia y presentaciones </t>
  </si>
  <si>
    <t xml:space="preserve"> Grupo de comunicaciones </t>
  </si>
  <si>
    <t xml:space="preserve">E1_piezas_comunicacion
E2_Listado de Inscripción a la Sesión
E3_Listado_de asistencia 
E4_presentacion  </t>
  </si>
  <si>
    <t xml:space="preserve">El 27 de marzo de 2026, se llevó a cabo la primera sesión de capacitación con el Departamento Administrativo con la Función Publica -DAFP- relacionada con la política de integridad, el código de integridad. </t>
  </si>
  <si>
    <t>4. Iniciativas adicionales</t>
  </si>
  <si>
    <t xml:space="preserve">4.1  Campaña de difusión Lucha contra la Corrupción </t>
  </si>
  <si>
    <t>4.1.1</t>
  </si>
  <si>
    <t>Formular mínimo (2) dos veces al año piezas o acciones comunicativas para la conmemoración del  día nacional e internacional de lucha contra la corrupción.</t>
  </si>
  <si>
    <t xml:space="preserve">Dos (2) piezas </t>
  </si>
  <si>
    <t>Piezas de comunicación socializadas</t>
  </si>
  <si>
    <t xml:space="preserve">4.2 Capacitación </t>
  </si>
  <si>
    <t>4.2.1</t>
  </si>
  <si>
    <t>Realizar una jornada de capacitación sobre Programa de Transparencia y Ética pública.</t>
  </si>
  <si>
    <t>Una (1) capacitación</t>
  </si>
  <si>
    <t xml:space="preserve"> * Acta de la sesión
* Listado de asistencia
*Material utilizado</t>
  </si>
  <si>
    <t>No aplica reporte dado que la actividad inicia en Septiembre de 2026</t>
  </si>
  <si>
    <t>Actividad inicio en el mes de septiembre</t>
  </si>
  <si>
    <t>TOTAL PARA EL PERIODO</t>
  </si>
  <si>
    <r>
      <rPr>
        <b/>
        <sz val="14"/>
        <rFont val="Arial Narrow"/>
        <family val="2"/>
      </rPr>
      <t>ESTRATEGIA DE RENDICIÓN DE CUENTAS 2026</t>
    </r>
    <r>
      <rPr>
        <b/>
        <sz val="10"/>
        <rFont val="Arial Narrow"/>
        <family val="2"/>
      </rPr>
      <t xml:space="preserve">
AUTORIDAD NACIONAL DE LICENCIAS AMBIENTALES - ANLA</t>
    </r>
  </si>
  <si>
    <t>Ministerio de Ambiente y  Desarrollo Sostenible República de Colombia</t>
  </si>
  <si>
    <t>Reto del proceso de rendición de cuentas</t>
  </si>
  <si>
    <t>Objetivo General</t>
  </si>
  <si>
    <t>Meta del reto</t>
  </si>
  <si>
    <t>Indicador</t>
  </si>
  <si>
    <t>Objetivos específicos</t>
  </si>
  <si>
    <t>Plazo o período de la estrategia</t>
  </si>
  <si>
    <t>Desde</t>
  </si>
  <si>
    <t>Hasta</t>
  </si>
  <si>
    <t xml:space="preserve">Desarrollar espacios de diálogo,empleando los canales y los medios para el acceso a la información por parte de actores sociales, grupos de interés y  grupos de valor, y promover la adquisición y cumplimiento de compromisos de mejora a la gestión institucional. </t>
  </si>
  <si>
    <t>Consolidar una rendición de cuentas que permita la  interlocución e incidencia por parte de actores sociales, grupos de interés y grupos de valor en la gestión pública de la Entidad.</t>
  </si>
  <si>
    <r>
      <t xml:space="preserve">Realizar </t>
    </r>
    <r>
      <rPr>
        <sz val="10"/>
        <rFont val="Arial Narrow"/>
        <family val="2"/>
      </rPr>
      <t>dos (2)</t>
    </r>
    <r>
      <rPr>
        <sz val="10"/>
        <color theme="1"/>
        <rFont val="Arial Narrow"/>
        <family val="2"/>
      </rPr>
      <t xml:space="preserve"> espacios de diálogo de rendición de cuentas en cumplimiento de lo establecido en la Ley 1757 de 2015, en los cuales se desarrollen a cabalidad los elementos de Información, Diálogo y Responsabilidad con actores sociales, grupos de interés y  grupos de valor, y hacer parte del espacio de diálogo sectorial liderado por el Ministerio de Ambiente y Desarrollo Sostenible en el caso que la entidad sea convocada.</t>
    </r>
  </si>
  <si>
    <t xml:space="preserve">Porcentaje de implementación de la estrategia de rendición de cuentas. </t>
  </si>
  <si>
    <t>1. Divulgar información clara, completa, oportuna y de calidad sobre la gestión institucional 
2. Desarrollar los espacios de diálogo de rendición de cuentas liderados por al ANLA
3. Promover la adquisición y el cumplimiento de compromisos de mejora a la gestión institucional en el marco de la rendición de cuentas en los espacios de diálogo liderados por la ANLA</t>
  </si>
  <si>
    <t xml:space="preserve">SEGUIMIENTO A MARZO 31 DE 2025 -  I </t>
  </si>
  <si>
    <t>SEGUIMIENTO A JUNIO 30  DE 2025 - II</t>
  </si>
  <si>
    <t>SEGUIMIENTO A SEPTIEMBRE 30  DE 2025 -III</t>
  </si>
  <si>
    <t xml:space="preserve">SEGUIMIENTO A DICIEMBRE 31  DE 2025 - IV </t>
  </si>
  <si>
    <t>Elemento</t>
  </si>
  <si>
    <t>Acciones</t>
  </si>
  <si>
    <t>Meta o producto</t>
  </si>
  <si>
    <t>Responsable</t>
  </si>
  <si>
    <t>Fecha inicio</t>
  </si>
  <si>
    <t>Fecha programada</t>
  </si>
  <si>
    <t xml:space="preserve">Ponderación de los elementos de la estrategia  </t>
  </si>
  <si>
    <t xml:space="preserve">Ponderación de las actividades de la  estrategia  </t>
  </si>
  <si>
    <r>
      <rPr>
        <b/>
        <sz val="10"/>
        <rFont val="Arial Narrow"/>
        <family val="2"/>
      </rPr>
      <t xml:space="preserve">Elemento Información: </t>
    </r>
    <r>
      <rPr>
        <sz val="10"/>
        <rFont val="Arial Narrow"/>
        <family val="2"/>
      </rPr>
      <t xml:space="preserve">acceso a información de calidad y en lenguaje claro sobre la gestión institucional </t>
    </r>
  </si>
  <si>
    <t>1.1.</t>
  </si>
  <si>
    <t>Elaborar y divulgar informe de gestión de rendición de cuentas en lenguaje claro y formato accesible</t>
  </si>
  <si>
    <t xml:space="preserve">Un (1) informes de gestión de rendición de cuentas  elaborado y divulgado a actores sociales, grupos de interés y grupos de valor  </t>
  </si>
  <si>
    <t>Grupo de Comunicaciones
Grupo de Relación de Estado Ciudadanías</t>
  </si>
  <si>
    <t xml:space="preserve">Actividad inicia en el mes de Mayo </t>
  </si>
  <si>
    <t>1.2.</t>
  </si>
  <si>
    <t xml:space="preserve">Elaborar y publicar el informe de rendición de cuentas de las obligaciones en la implementación del Acuerdo de Paz a cargo de la ANLA y conforme a lo solicitado por el Departamento Administrativo de la Función Pública </t>
  </si>
  <si>
    <t>Elaborar el Informe de rendición de cuentas de las obligaciones en la implementación del Acuerdo de Paz</t>
  </si>
  <si>
    <t xml:space="preserve">Un (1) informe de rendición de cuentas de las obligaciones en la implementación del Acuerdo de Paz elaborado y publicado </t>
  </si>
  <si>
    <t xml:space="preserve">E1. Informe Acuerdo de Paz
Nota: En esta evidencia se puede encontrar (Insumos, solicitud, revisiones e informe publicado) </t>
  </si>
  <si>
    <t>(0) El 11 de febrero de 2026 se realizó la solicitud del informe de Acuerdo de Paz a las dependencias competentes, con el fin de atender este compromiso. En dicha solicitud se remitió la plantilla correspondiente para reportar los resultados de la vigencia 2025, el informe publicado de la vigencia 2024 y un documento en el cual se relacionaron las temáticas y las dependencias responsables.
(1) El 12 de marzo, la profesional de la OAP encargada de la consolidación del informe remitió el insumo para revisión al jefe de la OAP y a la coordinadora del Grupo de Instrumentos de Planeación. El 18 de marzo se recibieron comentarios por parte de la coordinadora Jazmín Torres, los cuales fueron ajustados. Posteriormente, el 20 de marzo, el jefe de la OAP realizó la aprobación final.
(2-3) En consecuencia, el 24 de marzo se solicitó al Grupo de Comunicaciones la publicación del informe, el cual fue publicado y socializado el mismo día a través del banner de la página web.</t>
  </si>
  <si>
    <t>Se validan evidencias de construcción, consolidación, aprobación y publicación del Informe Acuerdo de Paz. Por lo cual se da por finalizado con un avance del 100%</t>
  </si>
  <si>
    <t>1.3.</t>
  </si>
  <si>
    <t>Fortalecer la entrega proactiva y en lenguaje claro de información relacionada con el proceso de rendición de cuentas</t>
  </si>
  <si>
    <t>1.3.1.</t>
  </si>
  <si>
    <t>Establecer la marca de imagen y las plantillas para adelantar los procesos comunicativos y de entrega de información para los espacios de diálogo de rendición de cuentas</t>
  </si>
  <si>
    <t>Marca de imagen y plantillas elaboradas y aprobadas para adelantar los procesos comunicativos y de entrega de información para los espacios de diálogo de rendición de cuentas</t>
  </si>
  <si>
    <t>Grupo de Comunicaciones</t>
  </si>
  <si>
    <t>Grupo de Relación de Estado Ciudadanías
Oficina Asesora de Planeación</t>
  </si>
  <si>
    <t>E1. Imagen Rendición de Cuentas</t>
  </si>
  <si>
    <t xml:space="preserve">Se definió la imagen institucional para Rendición de Cuentas vigencia 2025. Se anexan las gráficas que dan cuenta de la imagen institucional para la rendición de cuentas, y se espera en el mes de abril cumplir con el diseño de las plantillas institucionales. </t>
  </si>
  <si>
    <t>Se envia correo con sugerencias de mejora de las evidencias 31/03/2026. Se validan los documentos definidos como la imagen institucional de la rendición de cuentas 2026. Al hacer falta las plantillas se valida un avance del 66%</t>
  </si>
  <si>
    <t>1.3.2.</t>
  </si>
  <si>
    <t>Formular e implementar un plan de difusión del componente de comunicaciones para la entrega proactiva de información para cada una de las fases de los espacios de diálogo de rendición de cuentas</t>
  </si>
  <si>
    <t xml:space="preserve"> Plan de difusión del componente de comunicaciones formulado e implementado​</t>
  </si>
  <si>
    <t>Grupo de Relación Estado Ciudadanías
Oficina Asesora de Planeación</t>
  </si>
  <si>
    <t>E2.Plan de Difusión RDC 2026</t>
  </si>
  <si>
    <t xml:space="preserve">Se definió el cronograma de difusión para las diferentes etapas de la Rendición de Cuentas, el cual ya inicio su ejecución, por lo cual se anexa en el mismos plan de difusión una hoja con los enlaces y capturas de pantalla que dan cuenta del avance en la ejecución de plan. </t>
  </si>
  <si>
    <t>Se envia correo con sugerencias de mejora de las evidencias 31/03/2026. Se valida evidencias y % de avance.</t>
  </si>
  <si>
    <t>1.4.</t>
  </si>
  <si>
    <t xml:space="preserve">Actualizar la información de Rendición de Cuentas en el sitio web de la entidad  </t>
  </si>
  <si>
    <t>1.4.1</t>
  </si>
  <si>
    <t>Publicar y realizar seguimiento periódico al micrositio de rendición de cuentas de la ANLA</t>
  </si>
  <si>
    <t>Micrositio de rendición de cuentas de la ANLA actualizado</t>
  </si>
  <si>
    <t xml:space="preserve">E1. Seguimiento_Bitacora
E2. SeguimientoSecciónRDC-PrimerTrimestre-2026
</t>
  </si>
  <si>
    <t>Se adjunta Bitacora y documento de seguimeinto del primer trimestre según lo planeado. En este sentido, se realizó la publicación de los siguientes documentos en la sección de Rendición de Cuentas de la ANLA para la vigencia 2026, cumpliendo con los tiempos estipulados por los equipos de trabajo:
1. Estrategia de Rendición de Cuentas 2026
2. Enlace al Programa de Transparencia y Ética de lo Público 2026
3. Plan de difusión - Componente de comunicaciones de la estrategia de rendición de cuentas 2026
4. Informe de Rendición de Cuentas - Construcción de PAZ: enero a diciembre 2025</t>
  </si>
  <si>
    <t>Se validan evidencias y se encuentra que se  ha avanzado en 4 publicaciones, por lo cual se estima un avance del 18% , dado el total 22 actividades contempladas en la bitacora.</t>
  </si>
  <si>
    <r>
      <rPr>
        <b/>
        <sz val="10"/>
        <rFont val="Arial Narrow"/>
        <family val="2"/>
      </rPr>
      <t>Elemento diálogo:</t>
    </r>
    <r>
      <rPr>
        <sz val="10"/>
        <rFont val="Arial Narrow"/>
        <family val="2"/>
      </rPr>
      <t xml:space="preserve"> desarrollar espacios de diálogo que permitan la participación y retroalimentación entre la entidad y actores sociales, grupos de interés y  grupos de valor sobre la gestión institucional</t>
    </r>
  </si>
  <si>
    <t>2.1.</t>
  </si>
  <si>
    <t>Consultar a los actores sociales, grupos de interés y  grupos de valor los temas de interés y metodologías a desarrollar en los espacios de diálogo de rendición de cuentas</t>
  </si>
  <si>
    <t>Un (1) ejercicio de consulta a los actores sociales, grupos de interés y  grupos de valor  sobre temas de interés y metodologías a desarrollar en los espacios de diálogo de rendición de cuentas</t>
  </si>
  <si>
    <t>Grupo de Relación Estado Ciudadanías</t>
  </si>
  <si>
    <t>Grupo de Comunicaciones
Oficina Asesora de Planeación</t>
  </si>
  <si>
    <t>E1. Diligenciamiento de la encuesta con corte a 25 de marzo
E2. Evidencias de divulgación de los instrumentos a los grupos de valor con corte a 25 de marzo</t>
  </si>
  <si>
    <t xml:space="preserve">Se dio inicio a la consulta de temas de interés y metodologías de diálogo el 18 de marzo, la cual irá hasta el 10 de abril. </t>
  </si>
  <si>
    <t>Se valida la evidencia de socialización  de consulta de temás de interes para la Rendición de cuentas.</t>
  </si>
  <si>
    <t>2.2.</t>
  </si>
  <si>
    <t>Llevar a cabo espacios de diálogo de rendición de cuentas</t>
  </si>
  <si>
    <t>2.2.1.</t>
  </si>
  <si>
    <t xml:space="preserve">Ejecutar espacios de diálogo de rendición de cuentas </t>
  </si>
  <si>
    <r>
      <rPr>
        <sz val="10"/>
        <color theme="1"/>
        <rFont val="Arial Narrow"/>
        <family val="2"/>
      </rPr>
      <t xml:space="preserve">Dos (2) espacios </t>
    </r>
    <r>
      <rPr>
        <sz val="10"/>
        <rFont val="Arial Narrow"/>
        <family val="2"/>
      </rPr>
      <t>de diálogo de rendición de cuentas llevados a cabo</t>
    </r>
    <r>
      <rPr>
        <sz val="10"/>
        <color rgb="FFFF0000"/>
        <rFont val="Arial Narrow"/>
        <family val="2"/>
      </rPr>
      <t xml:space="preserve"> </t>
    </r>
  </si>
  <si>
    <t>Grupo de Comunicaciones
Oficina Asesora de Planeación
Subdirección Administrativa y Financiera
Dirección General</t>
  </si>
  <si>
    <t>E1. Cronograma propuesto</t>
  </si>
  <si>
    <t>Se estableció el cronograma para el desarrollo de espacios de diálogo</t>
  </si>
  <si>
    <t>Se valida como evidencia la programación de los dos eventos/espacios de Rendiciónd e cuentas en ANLA .</t>
  </si>
  <si>
    <r>
      <rPr>
        <b/>
        <sz val="10"/>
        <rFont val="Arial Narrow"/>
        <family val="2"/>
      </rPr>
      <t xml:space="preserve">Elemento responsabilidad: </t>
    </r>
    <r>
      <rPr>
        <sz val="10"/>
        <rFont val="Arial Narrow"/>
        <family val="2"/>
      </rPr>
      <t xml:space="preserve">viabilizar propuestas de mejora a la gestión institucional presentadas por actores sociales, grupos de interés y  grupos de valor en los espacios de diálogo, adquirir e implementar compromisos a partir de éstas y hacerles seguimiento a su avance y cumplimiento. </t>
    </r>
  </si>
  <si>
    <t>3.1.</t>
  </si>
  <si>
    <t>Actualizar o conformar (según sea el caso) los equipos de rendición de cuentas de la entidad</t>
  </si>
  <si>
    <t>3.1.1.</t>
  </si>
  <si>
    <t>Actualizar el Equipo líder de rendición de cuentas de la entidad</t>
  </si>
  <si>
    <t>Un (1) equipo líder de rendición de cuentas actualizado</t>
  </si>
  <si>
    <t>Dirección General
Grupo de Comunicaciones
Subdirección Administrativa y Financiera
Oficina Asesora de Planeación
Oficina de Tecnologías de la Información</t>
  </si>
  <si>
    <t>E1. Oficios de solicitud de delegación
E2. Oficios de respuesta con delegación
E3. Consolidado de miembros del Equipo</t>
  </si>
  <si>
    <t>Se conformó el Equipo Líder de Rendición de Cuentas 2026 de la ANLA.</t>
  </si>
  <si>
    <t xml:space="preserve">Se validan las evidencias por las que se conforma el Equipo líder de la Rendición de cuentas. </t>
  </si>
  <si>
    <t>3.1.2.</t>
  </si>
  <si>
    <t xml:space="preserve">Conformar o actualizar (según sea el caso) el equipo técnico para los espacios de diálogo de rendición de cuentas </t>
  </si>
  <si>
    <t>Un (1) equipo técnico para los espacios de diálogo de rendición de cuentas conformado o actualizado</t>
  </si>
  <si>
    <t>Todas las dependencias</t>
  </si>
  <si>
    <t>Actividad inicia en el mes de Abril</t>
  </si>
  <si>
    <t>3.2</t>
  </si>
  <si>
    <t>Divulgar ampliamente a nuestros grupos de valor información relacionada sobre en qué consiste el mecanismo de rendición y petición de cuentas</t>
  </si>
  <si>
    <t xml:space="preserve">Estructurar e implementar un cronograma para la divulgación de información </t>
  </si>
  <si>
    <t>Un (1) cronograma de divulgación de información sobre en qué consiste el mecanismo de rendición y petición de cuentas formulado e implementado</t>
  </si>
  <si>
    <t>E1. Cronograma formulado con avances con corte a 25 de marzo</t>
  </si>
  <si>
    <t>Se formuló e inició la divulgación de información conforme al cronograma acordado.</t>
  </si>
  <si>
    <t>3.3</t>
  </si>
  <si>
    <t>Realizar jornadas de sensibilización internas sobre rendición de cuentas al Comité Directivo, al Equipo líder de rendición de cuentas, a los equipos técnicos conformados para cada espacio de diálogo de rendición de cuentas y a los demás colaboradores de la entidad</t>
  </si>
  <si>
    <t>Realizar una jornada de sensibilización interna a los colaboradores de la Entidad sobre rendición de cuentas</t>
  </si>
  <si>
    <t>Una (1) jornada de sensibilización interna a los colaboradores de la Entidad sobre rendición de cuentas realizada</t>
  </si>
  <si>
    <t>Oficina Asesora de Planeación
Grupo de Comunicaciones</t>
  </si>
  <si>
    <t>E1. Citación preliminar de Gestión Humana a la jornada del 09 de abril
E2. Presentación</t>
  </si>
  <si>
    <t>Se programó, en el marco el PIC, la jornada de sensibilización para el 09 de abril. Igualmente, se elaboró la presentación para el espacio.</t>
  </si>
  <si>
    <t>Se valida la gestión asociada a la realización de la sensibilización. Sin embargo, dado que no se ha realizado -que es le producto- se considera que el avance es del 30%</t>
  </si>
  <si>
    <t>3.3.2</t>
  </si>
  <si>
    <t>Realizar una jornada de sensibilización interna al Equipo líder de la rendición de cuentas sobre rendición de cuentas</t>
  </si>
  <si>
    <t>Una (1) jornada de sensibilización interna al Equipo líder de la rendición de cuentas sobre rendición de cuentas realizada</t>
  </si>
  <si>
    <t>E1. Listado de asistencia
E2. Presentación</t>
  </si>
  <si>
    <t xml:space="preserve">Se llevó a cabo la sensibilización al Equipo Líder el 16 de marzo. </t>
  </si>
  <si>
    <t xml:space="preserve">Se validan las evidencias de realización de la sensibilización al Equipo líder de rendición de cuentas. </t>
  </si>
  <si>
    <t>3.3.3</t>
  </si>
  <si>
    <t xml:space="preserve">Realizar una jornada de sensibilización interna al equipo técnico  para los espacios de diálogo de rendición de cuentas </t>
  </si>
  <si>
    <t xml:space="preserve">Una (1) jornada de sensibilización interna  al equipo técnico para los espacios de diálogo de rendición de cuentas </t>
  </si>
  <si>
    <t>3.4.</t>
  </si>
  <si>
    <t>Adquirir compromisos de mejora a la gestión institucional o justificar la no viabilización de propuestas de mejora recibidas por actores sociales, grupos de interés y  grupos de valor en el marco de los espacios de diálogo de rendición de cuentas adelantados, en el caso de que aplique</t>
  </si>
  <si>
    <t>Dos (2) matrices de vialibilización de compromisos de mejora a la gestión institucional debidamente diligenciada con la programación de los compromisos adquiridos o la justificación de la no viabilización de propuestas de mejora recibidas por los actores sociales, grupos de interés y  grupos de valor en el marco de los espacios de diálogo de rendición de cuentas adelantados, en el caso de que aplique, publicada</t>
  </si>
  <si>
    <t>E3.5.1.1 Alertas</t>
  </si>
  <si>
    <t>No aplica reporte dado que la actividad inicia en junio de 2026</t>
  </si>
  <si>
    <t xml:space="preserve">Actividad inicia en el mes de junio </t>
  </si>
  <si>
    <t>3.5.</t>
  </si>
  <si>
    <t>Hacer seguimiento a los compromisos de mejora a la gestión institucional vigentes generados con actores sociales, grupos de interés y  grupos de valor en el marco de los espacios de diálogo de rendición de cuentas adelantados</t>
  </si>
  <si>
    <t>3.5.1.</t>
  </si>
  <si>
    <t>Realizar seguimiento trimestral a los compromisos de mejora a la gestión institucional vigentes generados con actores sociales, grupos de interés y  grupos de valor en el marco de los espacios de diálogo de rendición de cuentas</t>
  </si>
  <si>
    <t>Tres (3) seguimientos realizados al avance de los compromisos de mejora</t>
  </si>
  <si>
    <t xml:space="preserve">Aunque el seguimiento inicia en abril es importante resaltar que se realizaron alertas el 27 de enero y el 2 de marzo a las dependencias que aún cuentan con compromisos activos </t>
  </si>
  <si>
    <t>Actividad inicia en el mes de abril</t>
  </si>
  <si>
    <t>3.5.2.</t>
  </si>
  <si>
    <t xml:space="preserve">Socializar al Comité Directivo los compromisos de  mejora a la gestión institucional con actores sociales, grupos de interés y  grupos de valor viabilizados en el marco de los espacios de diálogo de rendición de cuentas </t>
  </si>
  <si>
    <t>Dos (2) correos electrónicos a Comité Directivo de los compromisos viabilizados</t>
  </si>
  <si>
    <t>No aplica reporte dado que la actividad inicia en septiembrede 2026</t>
  </si>
  <si>
    <t>No aplica reporte dado que la actividad inicia en septiembre de 2026</t>
  </si>
  <si>
    <t>Actividad inicia en el mes de septiembre</t>
  </si>
  <si>
    <t>3.5.3.</t>
  </si>
  <si>
    <t xml:space="preserve">Socializar al Comité Directivo alertas sobre el avance de ejecución de los compromisos de mejora a la gestión institucional vigentes generados con actores sociales, grupos de interés y  grupos de valor en el marco de los espacios de diálogo de rendición de cuentas </t>
  </si>
  <si>
    <t>Tres (3) correos electrónicos a Comité Directivo con alertas a las que se de lugar</t>
  </si>
  <si>
    <t>3.6.</t>
  </si>
  <si>
    <t>Aplicar la encuesta de experiencia en los espacios de diálogo de rendición de cuentas</t>
  </si>
  <si>
    <t>3.6.1.</t>
  </si>
  <si>
    <r>
      <t>Aplicar la encuesta de experiencia en el espacio de diálogo institucional de rendición de cuen</t>
    </r>
    <r>
      <rPr>
        <sz val="10"/>
        <color theme="9"/>
        <rFont val="Arial Narrow"/>
        <family val="2"/>
      </rPr>
      <t>t</t>
    </r>
    <r>
      <rPr>
        <sz val="10"/>
        <rFont val="Arial Narrow"/>
        <family val="2"/>
      </rPr>
      <t>as</t>
    </r>
  </si>
  <si>
    <t>Dos (2) encuestas de experiencia aplicadas en los espacios de diálogo de rendición de cuentas liderados por la Entidad</t>
  </si>
  <si>
    <t>3.6.2.</t>
  </si>
  <si>
    <t xml:space="preserve">Aplicar la encuesta de experiencia en el espacio de diálogo de rendición de cuentas </t>
  </si>
  <si>
    <t>3.7.</t>
  </si>
  <si>
    <t>Elaborar y publicar el informe de cumplimiento de los lineamientos establecidos en el Manual Único de Rendición de Cuentas-MURC de los espacios de diálogo de rendición de cuentas adelantados</t>
  </si>
  <si>
    <t>3.7.1.</t>
  </si>
  <si>
    <t>Elaborar y publicar el informe de cumplimiento de los lineamientos establecidos en el Manual Único de Rendición de Cuentas-MURC del espacio de diálogo institucional</t>
  </si>
  <si>
    <t>Dos (2) informes de cumplimiento de los lineamientos establecidos en el Manual Único de Rendición de Cuentas-MURC, correspondientes con cada de espacio de diálogo liderado por la Entidad</t>
  </si>
  <si>
    <t>3.7.2.</t>
  </si>
  <si>
    <r>
      <t>Elaborar y publicar el informe de cumplimiento de los lineamientos establecidos en el Manual Único de Rendición de Cuentas-MURC del espacio de diálogo</t>
    </r>
    <r>
      <rPr>
        <b/>
        <sz val="10"/>
        <rFont val="Arial Narrow"/>
        <family val="2"/>
      </rPr>
      <t xml:space="preserve"> </t>
    </r>
    <r>
      <rPr>
        <sz val="10"/>
        <rFont val="Arial Narrow"/>
        <family val="2"/>
      </rPr>
      <t>focalizado</t>
    </r>
  </si>
  <si>
    <t>Nombre de la entidad:</t>
  </si>
  <si>
    <t>AUTORIDAD NACIONAL DE LICENCIAS AMBIENTALES</t>
  </si>
  <si>
    <t>Sector administrativo:</t>
  </si>
  <si>
    <t>AMBIENTE Y DESARROLLO SOSTENIBLE</t>
  </si>
  <si>
    <t>Departamento:</t>
  </si>
  <si>
    <t>Bogotá D.C</t>
  </si>
  <si>
    <t>Municipio:</t>
  </si>
  <si>
    <t xml:space="preserve">Bogotá </t>
  </si>
  <si>
    <t xml:space="preserve">Reporte Dependencia </t>
  </si>
  <si>
    <t>Monitoreo Oficina Asesora de planeación</t>
  </si>
  <si>
    <t>Seguimiento Oficina  control interno</t>
  </si>
  <si>
    <t>NO.</t>
  </si>
  <si>
    <t xml:space="preserve">Tramites </t>
  </si>
  <si>
    <t xml:space="preserve">Situación actual </t>
  </si>
  <si>
    <t xml:space="preserve">Mejora A implementar </t>
  </si>
  <si>
    <t xml:space="preserve">Tipo de Racionalización </t>
  </si>
  <si>
    <t>Beneficio al ciudadano y/o Entidad</t>
  </si>
  <si>
    <t>Evidencias del cumplimiento</t>
  </si>
  <si>
    <t>Acción de racionalización</t>
  </si>
  <si>
    <t xml:space="preserve">Fecha Final </t>
  </si>
  <si>
    <t xml:space="preserve">Responsables </t>
  </si>
  <si>
    <t xml:space="preserve">Respondió SI/NO </t>
  </si>
  <si>
    <t>Pregunta</t>
  </si>
  <si>
    <t xml:space="preserve">Evidencias </t>
  </si>
  <si>
    <t xml:space="preserve">Reporte Cualitativo </t>
  </si>
  <si>
    <t xml:space="preserve">Reporte Cuantitativo </t>
  </si>
  <si>
    <t>SI/NO</t>
  </si>
  <si>
    <t xml:space="preserve">Puntaje monitoreo de la estrategia de racionalización en el SUIT - Esperado </t>
  </si>
  <si>
    <t>Puntaje monitoreo de la estrategia de racionalización en el SUIT - Ejecutado (revisado)</t>
  </si>
  <si>
    <t>Observaciones/Recomendaciones</t>
  </si>
  <si>
    <t xml:space="preserve">SI/NO </t>
  </si>
  <si>
    <t xml:space="preserve">Puntaje monitoreo de la estrategia de racionalización en el SUIT - Ejecutado </t>
  </si>
  <si>
    <t>Prueba dinámica</t>
  </si>
  <si>
    <t>El trámite de prueba dinámica actualmente presenta un alto volumen de PQRS y de solicitudes por la entrada en vigencia escalonada de la Resolución 762 de 2022, entre ellas las relacionadas con vehículos de uso fuera de carretera, desde la Entidad se están implementando una serie de medidas de carácter procedimental y administrativo para lograr la estabilización del trámite, sin embargo ante los cambios implementados, hace falta implementar instrumentos externos que permitan al público conocer el procedimiento y paso a paso de los distintos procesos de radicación para los distintos tipos de vehículos.</t>
  </si>
  <si>
    <t>Elaborar la guía externa para la solicitud del Certificado de Emisiones por Prueba Dinámica (CEPD) y Visto Bueno por Protocolo de Montreal</t>
  </si>
  <si>
    <t>Administrativa</t>
  </si>
  <si>
    <t xml:space="preserve">Claridad en el trámite mediante la estandarización y optimización de los procesos administrativos para que sean más fáciles de entender y menos complejos para los ciudadanos, evitando reprocesos y dando linea sobre la documentación a presentar. </t>
  </si>
  <si>
    <t>Soporte de la publicación de la guía en la página web de la entidad y en GESPRO</t>
  </si>
  <si>
    <t>Mejora u optimización del proceso o procedimiento asociado al trámite</t>
  </si>
  <si>
    <t>SIPTA</t>
  </si>
  <si>
    <t>SI</t>
  </si>
  <si>
    <t>1. ¿Cuenta con el plan de trabajo para implementar la propuesta de mejora del trámite?</t>
  </si>
  <si>
    <t>Plan de trabajo</t>
  </si>
  <si>
    <t>Se cuenta con PDT para esta acciona qiue responde a las preguntas del SUIT y a las necesidades de la mejora</t>
  </si>
  <si>
    <t>Ninguna</t>
  </si>
  <si>
    <t>2. ¿Se implementó la mejora del trámite en la entidad?</t>
  </si>
  <si>
    <t>3. ¿Se actualizó el trámite en el SUIT incluyendo la mejora?</t>
  </si>
  <si>
    <t>4. ¿Se ha realizado la socialización de la mejora tanto en la entidad como con los usuarios?</t>
  </si>
  <si>
    <t>5. ¿El usuario está recibiendo los beneficios de la mejora del trámite?</t>
  </si>
  <si>
    <t>6. ¿La entidad ya cuenta con mecanismos para medir los beneficios que recibirá el usuario por la mejora del trámite?</t>
  </si>
  <si>
    <t>Sistemas de recolección de residuos de aparatos eléctricos y electrónicos (RAEE)</t>
  </si>
  <si>
    <t xml:space="preserve">
El trámite de sistemas de recolección de residuos de aparatos eléctricos y electrónicos (RAEE), actualmente presenta un flujo alto de solicitudes y de consultas de PQRS teniendo en cuenta la entrada en vigencia de la Resolución 851 de 2022 que abarca un gran listado de tipo de fabricantes, importadores, ensambladores o remanufacturadores, de aparatos eléctricos y electrónicos de consumo masivo que a partir de la entrada en vigencia de dicha normativa, ahora hacen parte del ámbito de aplicación. Ante la gran demanda, el tamaño de las solicitudes (colectivos) y lo ordenado por la Ley 1672 de 2013, Decreto 284 de 2018 y la Resolución 851 de 2022 se requiere de un desarrollo tecnológico que permita la radicación de las solicitudes dentro del aplicativo VITAL.
</t>
  </si>
  <si>
    <t>Desarrollo tecnológico para la radicación y procesamiento de datos dentro del aplicativo VITAL que abarque las etapas de evaluación, seguimiento y modificación para los Sistemas de recolección de residuos de aparatos eléctricos y electrónicos (RAEE)</t>
  </si>
  <si>
    <t xml:space="preserve">Tecnológica </t>
  </si>
  <si>
    <t>Optimización y automatización del trámite que permite agilizar los procesos y procedimientos de radicación al usuario externo</t>
  </si>
  <si>
    <t>Soporte de despliegue y funcionamiento del aplicativo en la plataforma VITAL</t>
  </si>
  <si>
    <t>Automatización, digitalización y procesamiento de datos.</t>
  </si>
  <si>
    <t>1/23/2026</t>
  </si>
  <si>
    <t>La acción cuenta con PDT para las vigencias 2026 y 2027.</t>
  </si>
  <si>
    <t xml:space="preserve">Se valida el avance a través de lo establecido en el cronograma de divulgación. </t>
  </si>
  <si>
    <t xml:space="preserve">Se validan evidencias y avance reportado. Teniendo en cuenta que es una sesión con externo, no fue posible tener la presentación de la sesión.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</si>
</sst>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540A]dd\-mmm\-yy;@"/>
    <numFmt numFmtId="165" formatCode="[$-1540A]m/d/yyyy;@"/>
  </numFmts>
  <fonts count="59">
    <font>
      <sz val="11"/>
      <color theme="1"/>
      <name val="Aptos Narrow"/>
      <family val="2"/>
      <scheme val="minor"/>
    </font>
    <font>
      <sz val="11"/>
      <color theme="1"/>
      <name val="Aptos Narrow"/>
      <family val="2"/>
      <scheme val="minor"/>
    </font>
    <font>
      <sz val="10"/>
      <name val="Arial"/>
      <family val="2"/>
    </font>
    <font>
      <u/>
      <sz val="11"/>
      <color theme="10"/>
      <name val="Aptos Narrow"/>
      <family val="2"/>
      <scheme val="minor"/>
    </font>
    <font>
      <b/>
      <sz val="22"/>
      <color rgb="FF000000"/>
      <name val="Century Gothic"/>
      <family val="1"/>
    </font>
    <font>
      <sz val="11"/>
      <color theme="1"/>
      <name val="Century Gothic"/>
      <family val="1"/>
    </font>
    <font>
      <b/>
      <sz val="14"/>
      <color rgb="FFFFFFFF"/>
      <name val="Century Gothic"/>
      <family val="1"/>
    </font>
    <font>
      <sz val="14"/>
      <color theme="1"/>
      <name val="Century Gothic"/>
      <family val="1"/>
    </font>
    <font>
      <b/>
      <sz val="14"/>
      <name val="Century Gothic"/>
      <family val="1"/>
    </font>
    <font>
      <b/>
      <sz val="12"/>
      <name val="Century Gothic"/>
      <family val="1"/>
    </font>
    <font>
      <sz val="11"/>
      <color rgb="FF000000"/>
      <name val="Century Gothic"/>
      <family val="1"/>
    </font>
    <font>
      <b/>
      <sz val="14"/>
      <color rgb="FF000000"/>
      <name val="Century Gothic"/>
      <family val="1"/>
    </font>
    <font>
      <b/>
      <sz val="12"/>
      <color rgb="FF000000"/>
      <name val="Century Gothic"/>
      <family val="1"/>
    </font>
    <font>
      <sz val="11"/>
      <name val="Century Gothic"/>
      <family val="1"/>
    </font>
    <font>
      <b/>
      <sz val="12"/>
      <color theme="1"/>
      <name val="Century Gothic"/>
      <family val="1"/>
    </font>
    <font>
      <sz val="12"/>
      <color theme="1"/>
      <name val="Century Gothic"/>
      <family val="1"/>
    </font>
    <font>
      <sz val="10"/>
      <name val="Arial Narrow"/>
      <family val="2"/>
    </font>
    <font>
      <b/>
      <sz val="10"/>
      <name val="Arial Narrow"/>
      <family val="2"/>
    </font>
    <font>
      <sz val="10"/>
      <name val="Times New Roman"/>
      <family val="1"/>
    </font>
    <font>
      <sz val="10"/>
      <color theme="9"/>
      <name val="Arial Narrow"/>
      <family val="2"/>
    </font>
    <font>
      <sz val="10"/>
      <color theme="1"/>
      <name val="Arial Narrow"/>
      <family val="2"/>
    </font>
    <font>
      <b/>
      <sz val="10"/>
      <color theme="1"/>
      <name val="Arial Narrow"/>
      <family val="2"/>
    </font>
    <font>
      <sz val="10"/>
      <color rgb="FFFF0000"/>
      <name val="Arial Narrow"/>
      <family val="2"/>
    </font>
    <font>
      <sz val="8"/>
      <name val="Arial Narrow"/>
      <family val="2"/>
    </font>
    <font>
      <b/>
      <sz val="14"/>
      <name val="Arial Narrow"/>
      <family val="2"/>
    </font>
    <font>
      <sz val="11"/>
      <color theme="1"/>
      <name val="Century Gothic"/>
      <family val="2"/>
    </font>
    <font>
      <b/>
      <sz val="11"/>
      <color theme="1"/>
      <name val="Century Gothic"/>
      <family val="2"/>
    </font>
    <font>
      <sz val="11"/>
      <color rgb="FF000000"/>
      <name val="Century Gothic"/>
      <family val="2"/>
    </font>
    <font>
      <sz val="11"/>
      <color theme="5"/>
      <name val="Century Gothic"/>
      <family val="2"/>
    </font>
    <font>
      <sz val="11"/>
      <color indexed="72"/>
      <name val="Century Gothic"/>
      <family val="2"/>
    </font>
    <font>
      <sz val="9"/>
      <color indexed="72"/>
      <name val="Century Gothic"/>
      <family val="2"/>
    </font>
    <font>
      <b/>
      <sz val="11"/>
      <color theme="1"/>
      <name val="Aptos Narrow"/>
      <family val="2"/>
      <scheme val="minor"/>
    </font>
    <font>
      <b/>
      <sz val="12"/>
      <color indexed="72"/>
      <name val="Century Gothic"/>
      <family val="2"/>
    </font>
    <font>
      <b/>
      <sz val="9"/>
      <color indexed="72"/>
      <name val="Century Gothic"/>
      <family val="2"/>
    </font>
    <font>
      <b/>
      <sz val="11"/>
      <color rgb="FF000000"/>
      <name val="Century Gothic"/>
      <family val="2"/>
    </font>
    <font>
      <b/>
      <sz val="11"/>
      <color indexed="72"/>
      <name val="SansSerif"/>
    </font>
    <font>
      <sz val="11"/>
      <color theme="9" tint="-0.249977111117893"/>
      <name val="Aptos Narrow"/>
      <family val="2"/>
      <scheme val="minor"/>
    </font>
    <font>
      <b/>
      <sz val="11"/>
      <color theme="9" tint="-0.249977111117893"/>
      <name val="SansSerif"/>
    </font>
    <font>
      <sz val="9"/>
      <name val="SansSerif"/>
    </font>
    <font>
      <sz val="9"/>
      <color theme="9" tint="-0.249977111117893"/>
      <name val="SansSerif"/>
    </font>
    <font>
      <b/>
      <sz val="11"/>
      <color rgb="FF000000"/>
      <name val="Aptos Narrow"/>
      <family val="2"/>
      <scheme val="minor"/>
    </font>
    <font>
      <b/>
      <sz val="11"/>
      <color rgb="FFFFFFFF"/>
      <name val="Arial"/>
      <family val="2"/>
    </font>
    <font>
      <b/>
      <sz val="14"/>
      <color rgb="FF000000"/>
      <name val="Aptos Narrow"/>
      <family val="2"/>
      <scheme val="minor"/>
    </font>
    <font>
      <sz val="11"/>
      <color rgb="FF000000"/>
      <name val="Aptos Narrow"/>
      <family val="2"/>
      <scheme val="minor"/>
    </font>
    <font>
      <b/>
      <sz val="10"/>
      <color rgb="FF000000"/>
      <name val="Century Gothic"/>
      <family val="2"/>
    </font>
    <font>
      <b/>
      <sz val="10"/>
      <color rgb="FF000000"/>
      <name val="Century Gothic"/>
      <family val="1"/>
    </font>
    <font>
      <b/>
      <sz val="10"/>
      <color theme="0"/>
      <name val="Century Gothic"/>
      <family val="2"/>
    </font>
    <font>
      <b/>
      <sz val="11"/>
      <color theme="0"/>
      <name val="Century Gothic"/>
      <family val="2"/>
    </font>
    <font>
      <b/>
      <sz val="10"/>
      <color theme="0"/>
      <name val="Century Gothic"/>
      <family val="1"/>
    </font>
    <font>
      <b/>
      <sz val="10"/>
      <color rgb="FFFFFFFF"/>
      <name val="Century Gothic"/>
      <family val="2"/>
    </font>
    <font>
      <b/>
      <sz val="16"/>
      <color rgb="FF000000"/>
      <name val="Arial Narrow"/>
      <family val="2"/>
    </font>
    <font>
      <sz val="11"/>
      <color theme="5" tint="-0.249977111117893"/>
      <name val="Century Gothic"/>
      <family val="1"/>
    </font>
    <font>
      <sz val="11"/>
      <color theme="5" tint="-0.249977111117893"/>
      <name val="Aptos Narrow"/>
      <family val="2"/>
      <scheme val="minor"/>
    </font>
    <font>
      <sz val="11"/>
      <color theme="0"/>
      <name val="Aptos Narrow"/>
      <family val="2"/>
      <scheme val="minor"/>
    </font>
    <font>
      <sz val="10"/>
      <color rgb="FF000000"/>
      <name val="Tahoma"/>
      <family val="2"/>
    </font>
    <font>
      <b/>
      <sz val="10"/>
      <color rgb="FF000000"/>
      <name val="Tahoma"/>
      <family val="2"/>
    </font>
    <font>
      <sz val="8"/>
      <color rgb="FF000000"/>
      <name val="Century Gothic"/>
      <family val="1"/>
    </font>
    <font>
      <b/>
      <sz val="14"/>
      <color theme="1"/>
      <name val="Aptos Narrow"/>
      <family val="2"/>
      <scheme val="minor"/>
    </font>
    <font>
      <b/>
      <sz val="14"/>
      <color theme="0"/>
      <name val="Aptos Narrow"/>
      <family val="2"/>
      <scheme val="minor"/>
    </font>
  </fonts>
  <fills count="34">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rgb="FF3C7D22"/>
        <bgColor rgb="FF000000"/>
      </patternFill>
    </fill>
    <fill>
      <patternFill patternType="solid">
        <fgColor rgb="FFB5E6A2"/>
        <bgColor rgb="FF000000"/>
      </patternFill>
    </fill>
    <fill>
      <patternFill patternType="solid">
        <fgColor theme="9" tint="0.79998168889431442"/>
        <bgColor rgb="FF000000"/>
      </patternFill>
    </fill>
    <fill>
      <patternFill patternType="solid">
        <fgColor theme="4" tint="0.59999389629810485"/>
        <bgColor indexed="64"/>
      </patternFill>
    </fill>
    <fill>
      <patternFill patternType="solid">
        <fgColor theme="5" tint="0.79998168889431442"/>
        <bgColor indexed="64"/>
      </patternFill>
    </fill>
    <fill>
      <patternFill patternType="solid">
        <fgColor theme="5" tint="0.79998168889431442"/>
        <bgColor rgb="FF000000"/>
      </patternFill>
    </fill>
    <fill>
      <patternFill patternType="solid">
        <fgColor theme="0"/>
        <bgColor rgb="FF000000"/>
      </patternFill>
    </fill>
    <fill>
      <patternFill patternType="solid">
        <fgColor theme="0" tint="-0.14999847407452621"/>
        <bgColor indexed="64"/>
      </patternFill>
    </fill>
    <fill>
      <patternFill patternType="solid">
        <fgColor rgb="FFE0EDDA"/>
      </patternFill>
    </fill>
    <fill>
      <patternFill patternType="solid">
        <fgColor indexed="9"/>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indexed="22"/>
        <bgColor indexed="64"/>
      </patternFill>
    </fill>
    <fill>
      <patternFill patternType="solid">
        <fgColor theme="9" tint="0.39997558519241921"/>
        <bgColor indexed="64"/>
      </patternFill>
    </fill>
    <fill>
      <patternFill patternType="solid">
        <fgColor rgb="FF94DCF8"/>
        <bgColor rgb="FF000000"/>
      </patternFill>
    </fill>
    <fill>
      <patternFill patternType="solid">
        <fgColor rgb="FF8ED973"/>
        <bgColor rgb="FF000000"/>
      </patternFill>
    </fill>
    <fill>
      <patternFill patternType="solid">
        <fgColor rgb="FF44B3E1"/>
        <bgColor rgb="FF000000"/>
      </patternFill>
    </fill>
    <fill>
      <patternFill patternType="solid">
        <fgColor rgb="FF0C769E"/>
        <bgColor rgb="FF000000"/>
      </patternFill>
    </fill>
    <fill>
      <patternFill patternType="solid">
        <fgColor rgb="FFC6E0B4"/>
        <bgColor indexed="64"/>
      </patternFill>
    </fill>
    <fill>
      <patternFill patternType="solid">
        <fgColor theme="4" tint="-0.249977111117893"/>
        <bgColor indexed="64"/>
      </patternFill>
    </fill>
    <fill>
      <patternFill patternType="solid">
        <fgColor rgb="FF104861"/>
        <bgColor rgb="FF000000"/>
      </patternFill>
    </fill>
    <fill>
      <patternFill patternType="solid">
        <fgColor theme="9" tint="-0.499984740745262"/>
        <bgColor indexed="64"/>
      </patternFill>
    </fill>
    <fill>
      <patternFill patternType="solid">
        <fgColor theme="4" tint="0.79998168889431442"/>
        <bgColor indexed="64"/>
      </patternFill>
    </fill>
    <fill>
      <patternFill patternType="solid">
        <fgColor theme="6" tint="-0.499984740745262"/>
        <bgColor indexed="64"/>
      </patternFill>
    </fill>
    <fill>
      <patternFill patternType="solid">
        <fgColor rgb="FFDAF2D0"/>
        <bgColor rgb="FF000000"/>
      </patternFill>
    </fill>
    <fill>
      <patternFill patternType="solid">
        <fgColor rgb="FFD0D0D0"/>
        <bgColor rgb="FF000000"/>
      </patternFill>
    </fill>
    <fill>
      <patternFill patternType="solid">
        <fgColor rgb="FF002060"/>
        <bgColor indexed="64"/>
      </patternFill>
    </fill>
  </fills>
  <borders count="97">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medium">
        <color indexed="64"/>
      </right>
      <top style="medium">
        <color indexed="64"/>
      </top>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top style="thin">
        <color rgb="FF000000"/>
      </top>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rgb="FF000000"/>
      </left>
      <right style="medium">
        <color indexed="64"/>
      </right>
      <top style="medium">
        <color indexed="64"/>
      </top>
      <bottom/>
      <diagonal/>
    </border>
    <border>
      <left style="medium">
        <color indexed="8"/>
      </left>
      <right/>
      <top style="medium">
        <color indexed="64"/>
      </top>
      <bottom/>
      <diagonal/>
    </border>
    <border>
      <left style="medium">
        <color indexed="64"/>
      </left>
      <right style="medium">
        <color indexed="8"/>
      </right>
      <top style="medium">
        <color indexed="64"/>
      </top>
      <bottom/>
      <diagonal/>
    </border>
    <border>
      <left style="medium">
        <color indexed="8"/>
      </left>
      <right/>
      <top/>
      <bottom/>
      <diagonal/>
    </border>
    <border>
      <left style="medium">
        <color indexed="8"/>
      </left>
      <right style="medium">
        <color indexed="8"/>
      </right>
      <top/>
      <bottom/>
      <diagonal/>
    </border>
    <border>
      <left/>
      <right style="medium">
        <color indexed="8"/>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medium">
        <color indexed="8"/>
      </right>
      <top/>
      <bottom style="medium">
        <color indexed="8"/>
      </bottom>
      <diagonal/>
    </border>
    <border>
      <left/>
      <right/>
      <top/>
      <bottom style="medium">
        <color indexed="8"/>
      </bottom>
      <diagonal/>
    </border>
    <border>
      <left style="medium">
        <color indexed="8"/>
      </left>
      <right/>
      <top/>
      <bottom style="medium">
        <color indexed="8"/>
      </bottom>
      <diagonal/>
    </border>
    <border>
      <left/>
      <right style="medium">
        <color indexed="8"/>
      </right>
      <top style="medium">
        <color indexed="8"/>
      </top>
      <bottom/>
      <diagonal/>
    </border>
    <border>
      <left/>
      <right/>
      <top style="medium">
        <color indexed="8"/>
      </top>
      <bottom/>
      <diagonal/>
    </border>
    <border>
      <left style="medium">
        <color indexed="8"/>
      </left>
      <right/>
      <top style="medium">
        <color indexed="8"/>
      </top>
      <bottom/>
      <diagonal/>
    </border>
    <border>
      <left/>
      <right style="medium">
        <color indexed="8"/>
      </right>
      <top style="medium">
        <color indexed="8"/>
      </top>
      <bottom style="medium">
        <color indexed="8"/>
      </bottom>
      <diagonal/>
    </border>
    <border>
      <left/>
      <right/>
      <top style="medium">
        <color indexed="8"/>
      </top>
      <bottom style="medium">
        <color indexed="8"/>
      </bottom>
      <diagonal/>
    </border>
    <border>
      <left style="medium">
        <color indexed="8"/>
      </left>
      <right/>
      <top style="medium">
        <color indexed="8"/>
      </top>
      <bottom style="medium">
        <color indexed="8"/>
      </bottom>
      <diagonal/>
    </border>
    <border>
      <left style="medium">
        <color indexed="64"/>
      </left>
      <right style="medium">
        <color indexed="64"/>
      </right>
      <top/>
      <bottom style="thin">
        <color rgb="FF000000"/>
      </bottom>
      <diagonal/>
    </border>
    <border>
      <left style="medium">
        <color indexed="64"/>
      </left>
      <right style="thin">
        <color rgb="FF000000"/>
      </right>
      <top/>
      <bottom/>
      <diagonal/>
    </border>
    <border>
      <left style="thin">
        <color rgb="FF000000"/>
      </left>
      <right style="thin">
        <color rgb="FF000000"/>
      </right>
      <top style="thin">
        <color rgb="FF000000"/>
      </top>
      <bottom style="medium">
        <color indexed="64"/>
      </bottom>
      <diagonal/>
    </border>
    <border>
      <left/>
      <right style="thin">
        <color indexed="64"/>
      </right>
      <top style="thin">
        <color indexed="64"/>
      </top>
      <bottom/>
      <diagonal/>
    </border>
    <border>
      <left/>
      <right style="thin">
        <color rgb="FF000000"/>
      </right>
      <top style="thin">
        <color rgb="FF000000"/>
      </top>
      <bottom/>
      <diagonal/>
    </border>
    <border>
      <left style="thin">
        <color rgb="FF000000"/>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style="medium">
        <color indexed="64"/>
      </top>
      <bottom/>
      <diagonal/>
    </border>
    <border>
      <left style="thin">
        <color rgb="FF000000"/>
      </left>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rgb="FF000000"/>
      </right>
      <top style="medium">
        <color indexed="64"/>
      </top>
      <bottom style="thin">
        <color rgb="FF000000"/>
      </bottom>
      <diagonal/>
    </border>
    <border>
      <left style="thin">
        <color indexed="64"/>
      </left>
      <right/>
      <top/>
      <bottom style="thin">
        <color indexed="64"/>
      </bottom>
      <diagonal/>
    </border>
    <border>
      <left/>
      <right style="thin">
        <color rgb="FF000000"/>
      </right>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rgb="FF000000"/>
      </left>
      <right style="thin">
        <color indexed="64"/>
      </right>
      <top/>
      <bottom/>
      <diagonal/>
    </border>
    <border>
      <left style="thin">
        <color rgb="FF000000"/>
      </left>
      <right style="thin">
        <color indexed="64"/>
      </right>
      <top style="thin">
        <color indexed="64"/>
      </top>
      <bottom style="thin">
        <color indexed="64"/>
      </bottom>
      <diagonal/>
    </border>
    <border>
      <left style="thin">
        <color rgb="FF000000"/>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s>
  <cellStyleXfs count="4">
    <xf numFmtId="0" fontId="0" fillId="0" borderId="0"/>
    <xf numFmtId="9" fontId="1" fillId="0" borderId="0" applyFont="0" applyFill="0" applyBorder="0" applyAlignment="0" applyProtection="0"/>
    <xf numFmtId="0" fontId="2" fillId="0" borderId="0"/>
    <xf numFmtId="0" fontId="3" fillId="0" borderId="0" applyNumberFormat="0" applyFill="0" applyBorder="0" applyAlignment="0" applyProtection="0"/>
  </cellStyleXfs>
  <cellXfs count="514">
    <xf numFmtId="0" fontId="0" fillId="0" borderId="0" xfId="0"/>
    <xf numFmtId="0" fontId="5" fillId="0" borderId="0" xfId="0" applyFont="1"/>
    <xf numFmtId="0" fontId="9" fillId="6"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5" fillId="0" borderId="0" xfId="0" applyFont="1" applyAlignment="1">
      <alignment horizontal="left"/>
    </xf>
    <xf numFmtId="0" fontId="14" fillId="0" borderId="0" xfId="0" applyFont="1"/>
    <xf numFmtId="0" fontId="5" fillId="0" borderId="0" xfId="0" applyFont="1" applyAlignment="1">
      <alignment horizontal="center" wrapText="1"/>
    </xf>
    <xf numFmtId="0" fontId="5" fillId="0" borderId="0" xfId="0" applyFont="1" applyAlignment="1">
      <alignment vertical="center"/>
    </xf>
    <xf numFmtId="9" fontId="14" fillId="7" borderId="4" xfId="0" applyNumberFormat="1" applyFont="1" applyFill="1" applyBorder="1" applyAlignment="1">
      <alignment horizontal="center" vertical="center"/>
    </xf>
    <xf numFmtId="0" fontId="14" fillId="6" borderId="1" xfId="0" applyFont="1" applyFill="1" applyBorder="1" applyAlignment="1">
      <alignment horizontal="center" vertical="center" wrapText="1"/>
    </xf>
    <xf numFmtId="0" fontId="4" fillId="0" borderId="7" xfId="0" applyFont="1" applyBorder="1" applyAlignment="1">
      <alignment horizontal="left" vertical="center"/>
    </xf>
    <xf numFmtId="0" fontId="7" fillId="0" borderId="0" xfId="0" applyFont="1" applyAlignment="1">
      <alignment horizontal="center"/>
    </xf>
    <xf numFmtId="0" fontId="5" fillId="0" borderId="0" xfId="0" applyFont="1" applyAlignment="1">
      <alignment horizontal="center"/>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12" fillId="0" borderId="7" xfId="0" applyFont="1" applyBorder="1" applyAlignment="1">
      <alignment horizontal="left" vertical="center"/>
    </xf>
    <xf numFmtId="0" fontId="10" fillId="3" borderId="9" xfId="0" applyFont="1" applyFill="1" applyBorder="1" applyAlignment="1">
      <alignment horizontal="center" vertical="center" wrapText="1"/>
    </xf>
    <xf numFmtId="14" fontId="5" fillId="8" borderId="3" xfId="0" applyNumberFormat="1" applyFont="1" applyFill="1" applyBorder="1" applyAlignment="1">
      <alignment horizontal="center" vertical="center" wrapText="1"/>
    </xf>
    <xf numFmtId="0" fontId="4" fillId="0" borderId="6" xfId="0" applyFont="1" applyBorder="1" applyAlignment="1">
      <alignment vertical="center"/>
    </xf>
    <xf numFmtId="0" fontId="9" fillId="6" borderId="20" xfId="0" applyFont="1" applyFill="1" applyBorder="1" applyAlignment="1">
      <alignment horizontal="center" vertical="center" wrapText="1"/>
    </xf>
    <xf numFmtId="0" fontId="5" fillId="0" borderId="20" xfId="0" applyFont="1" applyBorder="1" applyAlignment="1">
      <alignment vertical="center" wrapText="1"/>
    </xf>
    <xf numFmtId="0" fontId="5" fillId="0" borderId="20" xfId="0" applyFont="1" applyBorder="1" applyAlignment="1">
      <alignment horizontal="center" vertical="center" wrapText="1"/>
    </xf>
    <xf numFmtId="0" fontId="10" fillId="3" borderId="20" xfId="0" applyFont="1" applyFill="1" applyBorder="1" applyAlignment="1">
      <alignment horizontal="center" vertical="center" wrapText="1"/>
    </xf>
    <xf numFmtId="0" fontId="9" fillId="5" borderId="25" xfId="0" applyFont="1" applyFill="1" applyBorder="1" applyAlignment="1">
      <alignment vertical="center" wrapText="1"/>
    </xf>
    <xf numFmtId="0" fontId="9" fillId="6" borderId="25" xfId="0" applyFont="1" applyFill="1" applyBorder="1" applyAlignment="1">
      <alignment horizontal="center" vertical="center" wrapText="1"/>
    </xf>
    <xf numFmtId="9" fontId="9" fillId="6" borderId="25" xfId="1" applyFont="1" applyFill="1" applyBorder="1" applyAlignment="1">
      <alignment horizontal="center" vertical="center" wrapText="1"/>
    </xf>
    <xf numFmtId="0" fontId="5" fillId="0" borderId="25" xfId="0" applyFont="1" applyBorder="1" applyAlignment="1">
      <alignment horizontal="left" vertical="center" wrapText="1"/>
    </xf>
    <xf numFmtId="0" fontId="5" fillId="0" borderId="25" xfId="0" applyFont="1" applyBorder="1" applyAlignment="1">
      <alignment horizontal="center" vertical="center" wrapText="1"/>
    </xf>
    <xf numFmtId="0" fontId="10" fillId="3" borderId="25" xfId="0" applyFont="1" applyFill="1" applyBorder="1" applyAlignment="1">
      <alignment horizontal="center" vertical="center" wrapText="1"/>
    </xf>
    <xf numFmtId="14" fontId="5" fillId="3" borderId="27" xfId="0" applyNumberFormat="1" applyFont="1" applyFill="1" applyBorder="1" applyAlignment="1">
      <alignment horizontal="center" vertical="center" wrapText="1"/>
    </xf>
    <xf numFmtId="14" fontId="5" fillId="8" borderId="28"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4" fillId="0" borderId="5" xfId="0" applyFont="1" applyBorder="1" applyAlignment="1">
      <alignment vertical="center"/>
    </xf>
    <xf numFmtId="0" fontId="10" fillId="3" borderId="21" xfId="0" applyFont="1" applyFill="1" applyBorder="1" applyAlignment="1">
      <alignment horizontal="center" vertical="center" wrapText="1"/>
    </xf>
    <xf numFmtId="0" fontId="0" fillId="0" borderId="0" xfId="0" applyAlignment="1">
      <alignment horizontal="center"/>
    </xf>
    <xf numFmtId="0" fontId="0" fillId="0" borderId="0" xfId="0" applyAlignment="1">
      <alignment horizontal="left"/>
    </xf>
    <xf numFmtId="14" fontId="16"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horizontal="left" vertical="center" wrapText="1"/>
    </xf>
    <xf numFmtId="0" fontId="17" fillId="0" borderId="1" xfId="0" applyFont="1" applyBorder="1" applyAlignment="1">
      <alignment horizontal="center" vertical="center" wrapText="1"/>
    </xf>
    <xf numFmtId="0" fontId="16" fillId="0" borderId="1" xfId="2" applyFont="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0" fillId="0" borderId="1" xfId="0" applyNumberFormat="1" applyFont="1" applyBorder="1" applyAlignment="1">
      <alignment horizontal="center" vertical="center" wrapText="1"/>
    </xf>
    <xf numFmtId="0" fontId="20" fillId="0" borderId="1" xfId="2" applyFont="1" applyBorder="1" applyAlignment="1">
      <alignment horizontal="center" vertical="center" wrapText="1"/>
    </xf>
    <xf numFmtId="0" fontId="19" fillId="11" borderId="1" xfId="0" applyFont="1" applyFill="1" applyBorder="1" applyAlignment="1">
      <alignment horizontal="left" vertical="center" wrapText="1"/>
    </xf>
    <xf numFmtId="0" fontId="17" fillId="11" borderId="1" xfId="0" applyFont="1" applyFill="1" applyBorder="1" applyAlignment="1">
      <alignment horizontal="center" vertical="center" wrapText="1"/>
    </xf>
    <xf numFmtId="0" fontId="20"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20" fillId="11" borderId="1" xfId="0" applyFont="1" applyFill="1" applyBorder="1" applyAlignment="1">
      <alignment horizontal="left" vertical="center" wrapText="1"/>
    </xf>
    <xf numFmtId="0" fontId="17" fillId="12" borderId="1" xfId="0" applyFont="1" applyFill="1" applyBorder="1" applyAlignment="1">
      <alignment horizontal="center" vertical="center" wrapText="1"/>
    </xf>
    <xf numFmtId="0" fontId="23" fillId="0" borderId="0" xfId="0" applyFont="1" applyAlignment="1">
      <alignment horizontal="center" vertical="center" wrapText="1"/>
    </xf>
    <xf numFmtId="0" fontId="18" fillId="0" borderId="0" xfId="0" applyFont="1" applyAlignment="1">
      <alignment horizontal="left" vertical="top"/>
    </xf>
    <xf numFmtId="14" fontId="5" fillId="8" borderId="22" xfId="0" applyNumberFormat="1" applyFont="1" applyFill="1" applyBorder="1" applyAlignment="1">
      <alignment horizontal="center" vertical="center" wrapText="1"/>
    </xf>
    <xf numFmtId="0" fontId="25" fillId="0" borderId="0" xfId="0" applyFont="1"/>
    <xf numFmtId="0" fontId="25" fillId="0" borderId="0" xfId="0" applyFont="1" applyAlignment="1">
      <alignment wrapText="1"/>
    </xf>
    <xf numFmtId="0" fontId="26" fillId="0" borderId="0" xfId="0" applyFont="1"/>
    <xf numFmtId="0" fontId="27" fillId="13" borderId="4" xfId="0" applyFont="1" applyFill="1" applyBorder="1" applyAlignment="1">
      <alignment horizontal="center" vertical="center" wrapText="1"/>
    </xf>
    <xf numFmtId="0" fontId="27" fillId="13" borderId="0" xfId="0" applyFont="1" applyFill="1" applyAlignment="1">
      <alignment horizontal="left" vertical="center" wrapText="1"/>
    </xf>
    <xf numFmtId="0" fontId="27" fillId="13" borderId="7" xfId="0" applyFont="1" applyFill="1" applyBorder="1" applyAlignment="1">
      <alignment horizontal="center" vertical="center" wrapText="1"/>
    </xf>
    <xf numFmtId="0" fontId="28" fillId="13" borderId="29" xfId="0" applyFont="1" applyFill="1" applyBorder="1" applyAlignment="1">
      <alignment horizontal="center" vertical="center" wrapText="1"/>
    </xf>
    <xf numFmtId="0" fontId="29" fillId="14" borderId="25" xfId="0" applyFont="1" applyFill="1" applyBorder="1" applyAlignment="1">
      <alignment horizontal="center" vertical="center" wrapText="1"/>
    </xf>
    <xf numFmtId="0" fontId="29" fillId="15" borderId="25" xfId="0" applyFont="1" applyFill="1" applyBorder="1" applyAlignment="1">
      <alignment horizontal="center" vertical="center" wrapText="1"/>
    </xf>
    <xf numFmtId="0" fontId="29" fillId="13" borderId="25" xfId="0" applyFont="1" applyFill="1" applyBorder="1" applyAlignment="1">
      <alignment vertical="center" wrapText="1"/>
    </xf>
    <xf numFmtId="0" fontId="29" fillId="16" borderId="25" xfId="0" applyFont="1" applyFill="1" applyBorder="1" applyAlignment="1">
      <alignment vertical="center" wrapText="1"/>
    </xf>
    <xf numFmtId="9" fontId="29" fillId="16" borderId="25" xfId="0" applyNumberFormat="1" applyFont="1" applyFill="1" applyBorder="1" applyAlignment="1">
      <alignment horizontal="center" vertical="center" wrapText="1"/>
    </xf>
    <xf numFmtId="0" fontId="29" fillId="17" borderId="25" xfId="0" applyFont="1" applyFill="1" applyBorder="1" applyAlignment="1">
      <alignment horizontal="center" vertical="center" wrapText="1"/>
    </xf>
    <xf numFmtId="0" fontId="29" fillId="16" borderId="25" xfId="0" applyFont="1" applyFill="1" applyBorder="1" applyAlignment="1">
      <alignment horizontal="center" vertical="center" wrapText="1"/>
    </xf>
    <xf numFmtId="0" fontId="27" fillId="13" borderId="25" xfId="0" applyFont="1" applyFill="1" applyBorder="1" applyAlignment="1">
      <alignment horizontal="left" vertical="center" wrapText="1"/>
    </xf>
    <xf numFmtId="0" fontId="29" fillId="13" borderId="25" xfId="0" applyFont="1" applyFill="1" applyBorder="1" applyAlignment="1">
      <alignment horizontal="left" vertical="center" wrapText="1"/>
    </xf>
    <xf numFmtId="0" fontId="30" fillId="18" borderId="28" xfId="0" applyFont="1" applyFill="1" applyBorder="1" applyAlignment="1">
      <alignment horizontal="center" vertical="center" wrapText="1"/>
    </xf>
    <xf numFmtId="0" fontId="30" fillId="18" borderId="3" xfId="0" applyFont="1" applyFill="1" applyBorder="1" applyAlignment="1">
      <alignment horizontal="center" vertical="center" wrapText="1"/>
    </xf>
    <xf numFmtId="0" fontId="30" fillId="18" borderId="8" xfId="0" applyFont="1" applyFill="1" applyBorder="1" applyAlignment="1">
      <alignment horizontal="center" vertical="center" wrapText="1"/>
    </xf>
    <xf numFmtId="0" fontId="28" fillId="13" borderId="2"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29" fillId="15" borderId="1" xfId="0" applyFont="1" applyFill="1" applyBorder="1" applyAlignment="1">
      <alignment horizontal="center" vertical="center" wrapText="1"/>
    </xf>
    <xf numFmtId="0" fontId="29" fillId="13" borderId="1" xfId="0" applyFont="1" applyFill="1" applyBorder="1" applyAlignment="1">
      <alignment vertical="center" wrapText="1"/>
    </xf>
    <xf numFmtId="0" fontId="29" fillId="16" borderId="1" xfId="0" applyFont="1" applyFill="1" applyBorder="1" applyAlignment="1">
      <alignment vertical="center" wrapText="1"/>
    </xf>
    <xf numFmtId="9" fontId="29" fillId="16" borderId="1" xfId="0" applyNumberFormat="1" applyFont="1" applyFill="1" applyBorder="1" applyAlignment="1">
      <alignment horizontal="center" vertical="center" wrapText="1"/>
    </xf>
    <xf numFmtId="0" fontId="29" fillId="17" borderId="1" xfId="0" applyFont="1" applyFill="1" applyBorder="1" applyAlignment="1">
      <alignment horizontal="center" vertical="center" wrapText="1"/>
    </xf>
    <xf numFmtId="0" fontId="29" fillId="16" borderId="34" xfId="0" applyFont="1" applyFill="1" applyBorder="1" applyAlignment="1">
      <alignment horizontal="center" vertical="center" wrapText="1"/>
    </xf>
    <xf numFmtId="0" fontId="27" fillId="13" borderId="1" xfId="0" applyFont="1" applyFill="1" applyBorder="1" applyAlignment="1">
      <alignment horizontal="left" vertical="center" wrapText="1"/>
    </xf>
    <xf numFmtId="0" fontId="29" fillId="13" borderId="1" xfId="0" applyFont="1" applyFill="1" applyBorder="1" applyAlignment="1">
      <alignment horizontal="left" vertical="center" wrapText="1"/>
    </xf>
    <xf numFmtId="0" fontId="29" fillId="16" borderId="40" xfId="0" applyFont="1" applyFill="1" applyBorder="1" applyAlignment="1">
      <alignment horizontal="center" vertical="center" wrapText="1"/>
    </xf>
    <xf numFmtId="0" fontId="29" fillId="16" borderId="1" xfId="0" applyFont="1" applyFill="1" applyBorder="1" applyAlignment="1">
      <alignment horizontal="center" vertical="center" wrapText="1"/>
    </xf>
    <xf numFmtId="0" fontId="30" fillId="18" borderId="41" xfId="0" applyFont="1" applyFill="1" applyBorder="1" applyAlignment="1">
      <alignment horizontal="center" vertical="center" wrapText="1"/>
    </xf>
    <xf numFmtId="0" fontId="30" fillId="18" borderId="42" xfId="0" applyFont="1" applyFill="1" applyBorder="1" applyAlignment="1">
      <alignment horizontal="center" vertical="center" wrapText="1"/>
    </xf>
    <xf numFmtId="0" fontId="28" fillId="13" borderId="23" xfId="0" applyFont="1" applyFill="1" applyBorder="1" applyAlignment="1">
      <alignment horizontal="center" vertical="center" wrapText="1"/>
    </xf>
    <xf numFmtId="0" fontId="29" fillId="14" borderId="20" xfId="0" applyFont="1" applyFill="1" applyBorder="1" applyAlignment="1">
      <alignment horizontal="center" vertical="center" wrapText="1"/>
    </xf>
    <xf numFmtId="0" fontId="29" fillId="15" borderId="20" xfId="0" applyFont="1" applyFill="1" applyBorder="1" applyAlignment="1">
      <alignment horizontal="center" vertical="center" wrapText="1"/>
    </xf>
    <xf numFmtId="0" fontId="29" fillId="13" borderId="20" xfId="0" applyFont="1" applyFill="1" applyBorder="1" applyAlignment="1">
      <alignment vertical="center" wrapText="1"/>
    </xf>
    <xf numFmtId="0" fontId="29" fillId="16" borderId="20" xfId="0" applyFont="1" applyFill="1" applyBorder="1" applyAlignment="1">
      <alignment vertical="center" wrapText="1"/>
    </xf>
    <xf numFmtId="9" fontId="29" fillId="16" borderId="20" xfId="0" applyNumberFormat="1" applyFont="1" applyFill="1" applyBorder="1" applyAlignment="1">
      <alignment horizontal="center" vertical="center" wrapText="1"/>
    </xf>
    <xf numFmtId="0" fontId="29" fillId="17" borderId="20" xfId="0" applyFont="1" applyFill="1" applyBorder="1" applyAlignment="1">
      <alignment horizontal="center" vertical="center" wrapText="1"/>
    </xf>
    <xf numFmtId="0" fontId="29" fillId="16" borderId="43" xfId="0" applyFont="1" applyFill="1" applyBorder="1" applyAlignment="1">
      <alignment horizontal="center" vertical="center" wrapText="1"/>
    </xf>
    <xf numFmtId="0" fontId="27" fillId="13" borderId="20" xfId="0" applyFont="1" applyFill="1" applyBorder="1" applyAlignment="1">
      <alignment horizontal="left" vertical="center" wrapText="1"/>
    </xf>
    <xf numFmtId="0" fontId="29" fillId="13" borderId="20" xfId="0" applyFont="1" applyFill="1" applyBorder="1" applyAlignment="1">
      <alignment horizontal="left" vertical="center" wrapText="1"/>
    </xf>
    <xf numFmtId="0" fontId="30" fillId="18" borderId="22" xfId="0" applyFont="1" applyFill="1" applyBorder="1" applyAlignment="1">
      <alignment horizontal="center" vertical="center" wrapText="1"/>
    </xf>
    <xf numFmtId="0" fontId="30" fillId="18" borderId="44" xfId="0" applyFont="1" applyFill="1" applyBorder="1" applyAlignment="1">
      <alignment horizontal="center" vertical="center" wrapText="1"/>
    </xf>
    <xf numFmtId="0" fontId="32" fillId="15" borderId="45" xfId="0" applyFont="1" applyFill="1" applyBorder="1" applyAlignment="1">
      <alignment horizontal="center" vertical="center" wrapText="1"/>
    </xf>
    <xf numFmtId="0" fontId="33" fillId="15" borderId="45" xfId="0" applyFont="1" applyFill="1" applyBorder="1" applyAlignment="1">
      <alignment horizontal="center" vertical="center" wrapText="1"/>
    </xf>
    <xf numFmtId="0" fontId="33" fillId="16" borderId="46" xfId="0" applyFont="1" applyFill="1" applyBorder="1" applyAlignment="1">
      <alignment horizontal="center" vertical="center" wrapText="1"/>
    </xf>
    <xf numFmtId="0" fontId="33" fillId="16" borderId="45" xfId="0" applyFont="1" applyFill="1" applyBorder="1" applyAlignment="1">
      <alignment horizontal="center" vertical="center" wrapText="1"/>
    </xf>
    <xf numFmtId="0" fontId="32" fillId="19" borderId="6" xfId="0" applyFont="1" applyFill="1" applyBorder="1" applyAlignment="1">
      <alignment horizontal="center" vertical="center" wrapText="1"/>
    </xf>
    <xf numFmtId="0" fontId="32" fillId="19" borderId="7" xfId="0" applyFont="1" applyFill="1" applyBorder="1" applyAlignment="1">
      <alignment horizontal="center" vertical="center" wrapText="1"/>
    </xf>
    <xf numFmtId="0" fontId="32" fillId="19" borderId="47" xfId="0" applyFont="1" applyFill="1" applyBorder="1" applyAlignment="1">
      <alignment horizontal="center" vertical="center" wrapText="1"/>
    </xf>
    <xf numFmtId="0" fontId="33" fillId="19" borderId="48" xfId="0" applyFont="1" applyFill="1" applyBorder="1" applyAlignment="1">
      <alignment horizontal="center" vertical="center" wrapText="1"/>
    </xf>
    <xf numFmtId="0" fontId="33" fillId="16" borderId="38" xfId="0" applyFont="1" applyFill="1" applyBorder="1" applyAlignment="1">
      <alignment horizontal="center" vertical="center" wrapText="1"/>
    </xf>
    <xf numFmtId="0" fontId="32" fillId="19" borderId="0" xfId="0" applyFont="1" applyFill="1" applyAlignment="1">
      <alignment horizontal="center" vertical="center" wrapText="1"/>
    </xf>
    <xf numFmtId="0" fontId="32" fillId="19" borderId="49" xfId="0" applyFont="1" applyFill="1" applyBorder="1" applyAlignment="1">
      <alignment horizontal="center" vertical="center" wrapText="1"/>
    </xf>
    <xf numFmtId="0" fontId="33" fillId="19" borderId="50" xfId="0" applyFont="1" applyFill="1" applyBorder="1" applyAlignment="1">
      <alignment horizontal="center" vertical="center" wrapText="1"/>
    </xf>
    <xf numFmtId="0" fontId="33" fillId="19" borderId="49" xfId="0" applyFont="1" applyFill="1" applyBorder="1" applyAlignment="1">
      <alignment horizontal="center" vertical="center" wrapText="1"/>
    </xf>
    <xf numFmtId="0" fontId="33" fillId="16" borderId="46" xfId="0" applyFont="1" applyFill="1" applyBorder="1" applyAlignment="1">
      <alignment vertical="center" wrapText="1"/>
    </xf>
    <xf numFmtId="0" fontId="33" fillId="19" borderId="51" xfId="0" applyFont="1" applyFill="1" applyBorder="1" applyAlignment="1">
      <alignment horizontal="center" vertical="center" wrapText="1"/>
    </xf>
    <xf numFmtId="0" fontId="28" fillId="13" borderId="36" xfId="0" applyFont="1" applyFill="1" applyBorder="1" applyAlignment="1">
      <alignment horizontal="center" vertical="center" wrapText="1"/>
    </xf>
    <xf numFmtId="0" fontId="29" fillId="0" borderId="36" xfId="0" applyFont="1" applyBorder="1" applyAlignment="1">
      <alignment vertical="center" wrapText="1"/>
    </xf>
    <xf numFmtId="0" fontId="27" fillId="13" borderId="36" xfId="0" applyFont="1" applyFill="1" applyBorder="1" applyAlignment="1">
      <alignment horizontal="left" vertical="center" wrapText="1"/>
    </xf>
    <xf numFmtId="0" fontId="29" fillId="13" borderId="36" xfId="0" applyFont="1" applyFill="1" applyBorder="1" applyAlignment="1">
      <alignment horizontal="left" vertical="center" wrapText="1"/>
    </xf>
    <xf numFmtId="0" fontId="27" fillId="0" borderId="0" xfId="0" applyFont="1" applyAlignment="1">
      <alignment horizontal="center" vertical="center" wrapText="1"/>
    </xf>
    <xf numFmtId="14" fontId="27" fillId="0" borderId="0" xfId="0" applyNumberFormat="1" applyFont="1" applyAlignment="1">
      <alignment horizontal="center" vertical="center"/>
    </xf>
    <xf numFmtId="0" fontId="27" fillId="0" borderId="0" xfId="0" applyFont="1" applyAlignment="1">
      <alignment horizontal="center" vertical="center"/>
    </xf>
    <xf numFmtId="0" fontId="25" fillId="0" borderId="0" xfId="0" applyFont="1" applyAlignment="1">
      <alignment horizontal="center" vertical="center" wrapText="1"/>
    </xf>
    <xf numFmtId="0" fontId="34" fillId="0" borderId="0" xfId="0" applyFont="1" applyAlignment="1">
      <alignment horizontal="center" vertical="center" wrapText="1"/>
    </xf>
    <xf numFmtId="0" fontId="0" fillId="0" borderId="0" xfId="0" applyAlignment="1">
      <alignment vertical="center" wrapText="1"/>
    </xf>
    <xf numFmtId="0" fontId="32" fillId="19" borderId="45" xfId="0" applyFont="1" applyFill="1" applyBorder="1" applyAlignment="1">
      <alignment horizontal="center" vertical="center" wrapText="1"/>
    </xf>
    <xf numFmtId="0" fontId="26" fillId="20" borderId="34" xfId="0" applyFont="1" applyFill="1" applyBorder="1" applyAlignment="1">
      <alignment horizontal="center" vertical="center" wrapText="1"/>
    </xf>
    <xf numFmtId="0" fontId="35" fillId="0" borderId="0" xfId="0" applyFont="1" applyAlignment="1">
      <alignment horizontal="left" vertical="center" wrapText="1"/>
    </xf>
    <xf numFmtId="0" fontId="38" fillId="0" borderId="0" xfId="0" applyFont="1" applyAlignment="1">
      <alignment horizontal="left" vertical="top" wrapText="1"/>
    </xf>
    <xf numFmtId="0" fontId="39" fillId="0" borderId="0" xfId="0" applyFont="1" applyAlignment="1">
      <alignment horizontal="left" vertical="top" wrapText="1"/>
    </xf>
    <xf numFmtId="0" fontId="10" fillId="3" borderId="25" xfId="0" applyFont="1" applyFill="1" applyBorder="1" applyAlignment="1">
      <alignment vertical="center" wrapText="1"/>
    </xf>
    <xf numFmtId="14" fontId="16" fillId="0" borderId="1" xfId="0" applyNumberFormat="1" applyFont="1" applyBorder="1" applyAlignment="1">
      <alignment horizontal="center" vertical="center" shrinkToFit="1"/>
    </xf>
    <xf numFmtId="14" fontId="20" fillId="0" borderId="1" xfId="0" applyNumberFormat="1" applyFont="1" applyBorder="1" applyAlignment="1">
      <alignment horizontal="center" vertical="center" shrinkToFit="1"/>
    </xf>
    <xf numFmtId="9" fontId="9" fillId="6" borderId="20" xfId="1" applyFont="1" applyFill="1" applyBorder="1" applyAlignment="1">
      <alignment horizontal="center" vertical="center" wrapText="1"/>
    </xf>
    <xf numFmtId="9" fontId="9" fillId="6" borderId="1" xfId="1" applyFont="1" applyFill="1" applyBorder="1" applyAlignment="1">
      <alignment horizontal="center" vertical="center" wrapText="1"/>
    </xf>
    <xf numFmtId="9" fontId="14" fillId="6" borderId="1" xfId="1" applyFont="1" applyFill="1" applyBorder="1" applyAlignment="1">
      <alignment horizontal="center" vertical="center" wrapText="1"/>
    </xf>
    <xf numFmtId="0" fontId="41" fillId="23" borderId="7" xfId="0" applyFont="1" applyFill="1" applyBorder="1" applyAlignment="1">
      <alignment horizontal="center" vertical="center" wrapText="1"/>
    </xf>
    <xf numFmtId="0" fontId="41" fillId="24" borderId="7" xfId="0" applyFont="1" applyFill="1" applyBorder="1" applyAlignment="1">
      <alignment horizontal="center" vertical="center" wrapText="1"/>
    </xf>
    <xf numFmtId="0" fontId="40" fillId="0" borderId="14" xfId="0" applyFont="1" applyBorder="1" applyAlignment="1">
      <alignment horizontal="center" vertical="center"/>
    </xf>
    <xf numFmtId="0" fontId="40" fillId="0" borderId="12" xfId="0" applyFont="1" applyBorder="1" applyAlignment="1">
      <alignment horizontal="left" vertical="center" wrapText="1"/>
    </xf>
    <xf numFmtId="10" fontId="42" fillId="5" borderId="12" xfId="0" applyNumberFormat="1" applyFont="1" applyFill="1" applyBorder="1" applyAlignment="1">
      <alignment horizontal="center" vertical="center"/>
    </xf>
    <xf numFmtId="10" fontId="42" fillId="22" borderId="12" xfId="0" applyNumberFormat="1" applyFont="1" applyFill="1" applyBorder="1" applyAlignment="1">
      <alignment horizontal="center" vertical="center"/>
    </xf>
    <xf numFmtId="0" fontId="43" fillId="0" borderId="68" xfId="0" applyFont="1" applyBorder="1" applyAlignment="1">
      <alignment vertical="center" wrapText="1"/>
    </xf>
    <xf numFmtId="0" fontId="40" fillId="0" borderId="69" xfId="0" applyFont="1" applyBorder="1" applyAlignment="1">
      <alignment horizontal="center" vertical="center"/>
    </xf>
    <xf numFmtId="0" fontId="40" fillId="0" borderId="11" xfId="0" applyFont="1" applyBorder="1" applyAlignment="1">
      <alignment horizontal="left" vertical="center" wrapText="1"/>
    </xf>
    <xf numFmtId="10" fontId="42" fillId="22" borderId="11" xfId="0" applyNumberFormat="1" applyFont="1" applyFill="1" applyBorder="1" applyAlignment="1">
      <alignment horizontal="center" vertical="center"/>
    </xf>
    <xf numFmtId="0" fontId="43" fillId="0" borderId="30" xfId="0" applyFont="1" applyBorder="1" applyAlignment="1">
      <alignment vertical="center" wrapText="1"/>
    </xf>
    <xf numFmtId="0" fontId="40" fillId="0" borderId="15" xfId="0" applyFont="1" applyBorder="1" applyAlignment="1">
      <alignment horizontal="center" vertical="center"/>
    </xf>
    <xf numFmtId="0" fontId="40" fillId="10" borderId="70" xfId="0" applyFont="1" applyFill="1" applyBorder="1" applyAlignment="1">
      <alignment horizontal="left" vertical="center" wrapText="1"/>
    </xf>
    <xf numFmtId="0" fontId="42" fillId="22" borderId="70" xfId="0" applyFont="1" applyFill="1" applyBorder="1" applyAlignment="1">
      <alignment horizontal="center" vertical="center"/>
    </xf>
    <xf numFmtId="0" fontId="42" fillId="5" borderId="70" xfId="0" applyFont="1" applyFill="1" applyBorder="1" applyAlignment="1">
      <alignment horizontal="center" vertical="center"/>
    </xf>
    <xf numFmtId="0" fontId="43" fillId="0" borderId="16" xfId="0" applyFont="1" applyBorder="1" applyAlignment="1">
      <alignment horizontal="left" vertical="center" wrapText="1"/>
    </xf>
    <xf numFmtId="0" fontId="15" fillId="0" borderId="0" xfId="0" applyFont="1" applyAlignment="1">
      <alignment vertical="center"/>
    </xf>
    <xf numFmtId="0" fontId="15" fillId="0" borderId="0" xfId="0" applyFont="1" applyAlignment="1">
      <alignment horizontal="center" vertical="center"/>
    </xf>
    <xf numFmtId="0" fontId="15" fillId="0" borderId="0" xfId="0" applyFont="1" applyAlignment="1">
      <alignment vertical="top"/>
    </xf>
    <xf numFmtId="14" fontId="44" fillId="20" borderId="7" xfId="0" applyNumberFormat="1" applyFont="1" applyFill="1" applyBorder="1" applyAlignment="1">
      <alignment horizontal="center" vertical="center" wrapText="1" readingOrder="1"/>
    </xf>
    <xf numFmtId="14" fontId="34" fillId="20" borderId="7" xfId="0" applyNumberFormat="1" applyFont="1" applyFill="1" applyBorder="1" applyAlignment="1">
      <alignment horizontal="center" vertical="center" wrapText="1" readingOrder="1"/>
    </xf>
    <xf numFmtId="14" fontId="45" fillId="20" borderId="7" xfId="0" applyNumberFormat="1" applyFont="1" applyFill="1" applyBorder="1" applyAlignment="1">
      <alignment horizontal="center" vertical="center" wrapText="1" readingOrder="1"/>
    </xf>
    <xf numFmtId="0" fontId="44" fillId="25" borderId="71" xfId="0" applyFont="1" applyFill="1" applyBorder="1" applyAlignment="1" applyProtection="1">
      <alignment horizontal="center" vertical="center" wrapText="1" readingOrder="1"/>
      <protection locked="0"/>
    </xf>
    <xf numFmtId="0" fontId="44" fillId="25" borderId="34" xfId="0" applyFont="1" applyFill="1" applyBorder="1" applyAlignment="1" applyProtection="1">
      <alignment horizontal="center" vertical="center" wrapText="1" readingOrder="1"/>
      <protection locked="0"/>
    </xf>
    <xf numFmtId="0" fontId="46" fillId="26" borderId="34" xfId="0" applyFont="1" applyFill="1" applyBorder="1" applyAlignment="1" applyProtection="1">
      <alignment horizontal="center" vertical="center" wrapText="1" readingOrder="1"/>
      <protection locked="0"/>
    </xf>
    <xf numFmtId="9" fontId="44" fillId="25" borderId="34" xfId="1" applyFont="1" applyFill="1" applyBorder="1" applyAlignment="1" applyProtection="1">
      <alignment horizontal="center" vertical="center" wrapText="1" readingOrder="1"/>
      <protection locked="0"/>
    </xf>
    <xf numFmtId="10" fontId="44" fillId="25" borderId="72" xfId="1" applyNumberFormat="1" applyFont="1" applyFill="1" applyBorder="1" applyAlignment="1" applyProtection="1">
      <alignment horizontal="center" vertical="center" wrapText="1" readingOrder="1"/>
      <protection locked="0"/>
    </xf>
    <xf numFmtId="9" fontId="46" fillId="26" borderId="73" xfId="1" applyFont="1" applyFill="1" applyBorder="1" applyAlignment="1" applyProtection="1">
      <alignment horizontal="center" vertical="center" wrapText="1" readingOrder="1"/>
      <protection locked="0"/>
    </xf>
    <xf numFmtId="0" fontId="34" fillId="25" borderId="34" xfId="0" applyFont="1" applyFill="1" applyBorder="1" applyAlignment="1" applyProtection="1">
      <alignment horizontal="center" vertical="center" wrapText="1" readingOrder="1"/>
      <protection locked="0"/>
    </xf>
    <xf numFmtId="0" fontId="47" fillId="26" borderId="34" xfId="0" applyFont="1" applyFill="1" applyBorder="1" applyAlignment="1" applyProtection="1">
      <alignment horizontal="center" vertical="center" wrapText="1" readingOrder="1"/>
      <protection locked="0"/>
    </xf>
    <xf numFmtId="9" fontId="34" fillId="25" borderId="34" xfId="1" applyFont="1" applyFill="1" applyBorder="1" applyAlignment="1" applyProtection="1">
      <alignment horizontal="center" vertical="center" wrapText="1" readingOrder="1"/>
      <protection locked="0"/>
    </xf>
    <xf numFmtId="0" fontId="34" fillId="25" borderId="72" xfId="0" applyFont="1" applyFill="1" applyBorder="1" applyAlignment="1" applyProtection="1">
      <alignment horizontal="center" vertical="center" wrapText="1" readingOrder="1"/>
      <protection locked="0"/>
    </xf>
    <xf numFmtId="9" fontId="47" fillId="26" borderId="73" xfId="1" applyFont="1" applyFill="1" applyBorder="1" applyAlignment="1" applyProtection="1">
      <alignment horizontal="center" vertical="center" wrapText="1" readingOrder="1"/>
      <protection locked="0"/>
    </xf>
    <xf numFmtId="0" fontId="45" fillId="25" borderId="74" xfId="0" applyFont="1" applyFill="1" applyBorder="1" applyAlignment="1" applyProtection="1">
      <alignment horizontal="center" vertical="center" wrapText="1" readingOrder="1"/>
      <protection locked="0"/>
    </xf>
    <xf numFmtId="0" fontId="45" fillId="25" borderId="34" xfId="0" applyFont="1" applyFill="1" applyBorder="1" applyAlignment="1" applyProtection="1">
      <alignment horizontal="center" vertical="center" wrapText="1" readingOrder="1"/>
      <protection locked="0"/>
    </xf>
    <xf numFmtId="0" fontId="48" fillId="26" borderId="34" xfId="0" applyFont="1" applyFill="1" applyBorder="1" applyAlignment="1" applyProtection="1">
      <alignment horizontal="center" vertical="center" wrapText="1" readingOrder="1"/>
      <protection locked="0"/>
    </xf>
    <xf numFmtId="9" fontId="45" fillId="25" borderId="34" xfId="1" applyFont="1" applyFill="1" applyBorder="1" applyAlignment="1" applyProtection="1">
      <alignment horizontal="center" vertical="center" wrapText="1" readingOrder="1"/>
      <protection locked="0"/>
    </xf>
    <xf numFmtId="0" fontId="45" fillId="25" borderId="72" xfId="0" applyFont="1" applyFill="1" applyBorder="1" applyAlignment="1" applyProtection="1">
      <alignment horizontal="center" vertical="center" wrapText="1" readingOrder="1"/>
      <protection locked="0"/>
    </xf>
    <xf numFmtId="9" fontId="48" fillId="26" borderId="73" xfId="1" applyFont="1" applyFill="1" applyBorder="1" applyAlignment="1" applyProtection="1">
      <alignment horizontal="center" vertical="center" wrapText="1" readingOrder="1"/>
      <protection locked="0"/>
    </xf>
    <xf numFmtId="0" fontId="5" fillId="0" borderId="1" xfId="0" applyFont="1" applyBorder="1"/>
    <xf numFmtId="0" fontId="34" fillId="25" borderId="71" xfId="0" applyFont="1" applyFill="1" applyBorder="1" applyAlignment="1" applyProtection="1">
      <alignment horizontal="center" vertical="center" wrapText="1" readingOrder="1"/>
      <protection locked="0"/>
    </xf>
    <xf numFmtId="0" fontId="5" fillId="0" borderId="8" xfId="0" applyFont="1" applyBorder="1"/>
    <xf numFmtId="0" fontId="12" fillId="0" borderId="45" xfId="0" applyFont="1" applyBorder="1" applyAlignment="1">
      <alignment horizontal="left" vertical="center"/>
    </xf>
    <xf numFmtId="0" fontId="5" fillId="0" borderId="25" xfId="0" applyFont="1" applyBorder="1"/>
    <xf numFmtId="0" fontId="5" fillId="0" borderId="20" xfId="0" applyFont="1" applyBorder="1"/>
    <xf numFmtId="10" fontId="44" fillId="0" borderId="33" xfId="0" applyNumberFormat="1" applyFont="1" applyBorder="1" applyAlignment="1">
      <alignment horizontal="center" vertical="center"/>
    </xf>
    <xf numFmtId="10" fontId="26" fillId="0" borderId="33" xfId="1" applyNumberFormat="1" applyFont="1" applyBorder="1" applyAlignment="1" applyProtection="1">
      <alignment horizontal="center" vertical="center"/>
    </xf>
    <xf numFmtId="10" fontId="5" fillId="0" borderId="1" xfId="1" applyNumberFormat="1" applyFont="1" applyBorder="1" applyAlignment="1">
      <alignment horizontal="center" vertical="center"/>
    </xf>
    <xf numFmtId="10" fontId="5" fillId="0" borderId="2" xfId="1" applyNumberFormat="1" applyFont="1" applyBorder="1" applyAlignment="1">
      <alignment horizontal="center" vertical="center"/>
    </xf>
    <xf numFmtId="10" fontId="5" fillId="0" borderId="25" xfId="1" applyNumberFormat="1" applyFont="1" applyBorder="1" applyAlignment="1">
      <alignment horizontal="center" vertical="center"/>
    </xf>
    <xf numFmtId="10" fontId="5" fillId="29" borderId="43" xfId="1" applyNumberFormat="1" applyFont="1" applyFill="1" applyBorder="1" applyAlignment="1">
      <alignment horizontal="center" vertical="center"/>
    </xf>
    <xf numFmtId="0" fontId="5" fillId="0" borderId="33" xfId="0" applyFont="1" applyBorder="1"/>
    <xf numFmtId="10" fontId="5" fillId="0" borderId="80" xfId="1" applyNumberFormat="1" applyFont="1" applyBorder="1" applyAlignment="1">
      <alignment horizontal="center" vertical="center"/>
    </xf>
    <xf numFmtId="10" fontId="5" fillId="0" borderId="23" xfId="1" applyNumberFormat="1" applyFont="1" applyBorder="1" applyAlignment="1">
      <alignment horizontal="center" vertical="center"/>
    </xf>
    <xf numFmtId="0" fontId="5" fillId="0" borderId="44" xfId="0" applyFont="1" applyBorder="1"/>
    <xf numFmtId="10" fontId="5" fillId="0" borderId="29" xfId="1" applyNumberFormat="1" applyFont="1" applyBorder="1" applyAlignment="1">
      <alignment horizontal="center" vertical="center"/>
    </xf>
    <xf numFmtId="0" fontId="5" fillId="0" borderId="81" xfId="0" applyFont="1" applyBorder="1"/>
    <xf numFmtId="10" fontId="5" fillId="0" borderId="20" xfId="1" applyNumberFormat="1" applyFont="1" applyBorder="1" applyAlignment="1">
      <alignment horizontal="center" vertical="center"/>
    </xf>
    <xf numFmtId="0" fontId="10" fillId="2" borderId="25" xfId="0" applyFont="1" applyFill="1" applyBorder="1" applyAlignment="1">
      <alignment horizontal="center" vertical="center" wrapText="1"/>
    </xf>
    <xf numFmtId="0" fontId="9" fillId="5" borderId="58" xfId="0" applyFont="1" applyFill="1" applyBorder="1" applyAlignment="1">
      <alignment vertical="center" wrapText="1"/>
    </xf>
    <xf numFmtId="0" fontId="9" fillId="5" borderId="43" xfId="0" applyFont="1" applyFill="1" applyBorder="1" applyAlignment="1">
      <alignment vertical="center" wrapText="1"/>
    </xf>
    <xf numFmtId="0" fontId="9" fillId="6" borderId="43" xfId="0" applyFont="1" applyFill="1" applyBorder="1" applyAlignment="1">
      <alignment horizontal="center" vertical="center" wrapText="1"/>
    </xf>
    <xf numFmtId="9" fontId="9" fillId="6" borderId="43" xfId="1" applyFont="1" applyFill="1" applyBorder="1" applyAlignment="1">
      <alignment horizontal="center" vertical="center" wrapText="1"/>
    </xf>
    <xf numFmtId="0" fontId="5" fillId="0" borderId="43" xfId="0" applyFont="1" applyBorder="1" applyAlignment="1">
      <alignment vertical="center" wrapText="1"/>
    </xf>
    <xf numFmtId="0" fontId="5" fillId="0" borderId="43" xfId="0" applyFont="1" applyBorder="1" applyAlignment="1">
      <alignment horizontal="center" vertical="center" wrapText="1"/>
    </xf>
    <xf numFmtId="0" fontId="10" fillId="3" borderId="43" xfId="0" applyFont="1" applyFill="1" applyBorder="1" applyAlignment="1">
      <alignment horizontal="center" vertical="center" wrapText="1"/>
    </xf>
    <xf numFmtId="0" fontId="10" fillId="3" borderId="82" xfId="0" applyFont="1" applyFill="1" applyBorder="1" applyAlignment="1">
      <alignment horizontal="center" vertical="center" wrapText="1"/>
    </xf>
    <xf numFmtId="14" fontId="5" fillId="8" borderId="58" xfId="0" applyNumberFormat="1" applyFont="1" applyFill="1" applyBorder="1" applyAlignment="1">
      <alignment horizontal="center" vertical="center" wrapText="1"/>
    </xf>
    <xf numFmtId="0" fontId="5" fillId="0" borderId="43" xfId="0" applyFont="1" applyBorder="1"/>
    <xf numFmtId="10" fontId="5" fillId="0" borderId="43" xfId="1" applyNumberFormat="1" applyFont="1" applyBorder="1" applyAlignment="1">
      <alignment horizontal="center" vertical="center"/>
    </xf>
    <xf numFmtId="10" fontId="5" fillId="0" borderId="57" xfId="1" applyNumberFormat="1" applyFont="1" applyBorder="1" applyAlignment="1">
      <alignment horizontal="center" vertical="center"/>
    </xf>
    <xf numFmtId="0" fontId="5" fillId="0" borderId="83" xfId="0" applyFont="1" applyBorder="1"/>
    <xf numFmtId="0" fontId="9" fillId="5" borderId="33" xfId="0" applyFont="1" applyFill="1" applyBorder="1" applyAlignment="1">
      <alignment vertical="center" wrapText="1"/>
    </xf>
    <xf numFmtId="0" fontId="9" fillId="6" borderId="33" xfId="0" applyFont="1" applyFill="1" applyBorder="1" applyAlignment="1">
      <alignment horizontal="center" vertical="center" wrapText="1"/>
    </xf>
    <xf numFmtId="9" fontId="9" fillId="6" borderId="33" xfId="1" applyFont="1" applyFill="1" applyBorder="1" applyAlignment="1">
      <alignment horizontal="center" vertical="center" wrapText="1"/>
    </xf>
    <xf numFmtId="0" fontId="10" fillId="0" borderId="33" xfId="0" applyFont="1" applyBorder="1" applyAlignment="1">
      <alignment horizontal="left" vertical="center" wrapText="1"/>
    </xf>
    <xf numFmtId="0" fontId="10" fillId="0" borderId="33" xfId="0" applyFont="1" applyBorder="1" applyAlignment="1">
      <alignment horizontal="center" vertical="center" wrapText="1"/>
    </xf>
    <xf numFmtId="0" fontId="10" fillId="2" borderId="33" xfId="0" applyFont="1" applyFill="1" applyBorder="1" applyAlignment="1">
      <alignment horizontal="center" vertical="center" wrapText="1"/>
    </xf>
    <xf numFmtId="10" fontId="5" fillId="0" borderId="33" xfId="1" applyNumberFormat="1" applyFont="1" applyBorder="1" applyAlignment="1">
      <alignment horizontal="center" vertical="center"/>
    </xf>
    <xf numFmtId="0" fontId="12" fillId="5" borderId="1" xfId="0" applyFont="1" applyFill="1" applyBorder="1" applyAlignment="1">
      <alignment vertical="center" wrapText="1"/>
    </xf>
    <xf numFmtId="0" fontId="12" fillId="6" borderId="1" xfId="0" applyFont="1" applyFill="1" applyBorder="1" applyAlignment="1">
      <alignment horizontal="center" vertical="center" wrapText="1"/>
    </xf>
    <xf numFmtId="9" fontId="12" fillId="6" borderId="1" xfId="1" applyFont="1" applyFill="1" applyBorder="1" applyAlignment="1">
      <alignment horizontal="center" vertical="center" wrapText="1"/>
    </xf>
    <xf numFmtId="0" fontId="5" fillId="3" borderId="1" xfId="0" applyFont="1" applyFill="1" applyBorder="1" applyAlignment="1">
      <alignment vertical="center" wrapText="1"/>
    </xf>
    <xf numFmtId="0" fontId="13" fillId="10" borderId="1" xfId="0" applyFont="1" applyFill="1" applyBorder="1" applyAlignment="1">
      <alignment horizontal="center" vertical="center" wrapText="1"/>
    </xf>
    <xf numFmtId="0" fontId="12" fillId="6" borderId="20" xfId="0" applyFont="1" applyFill="1" applyBorder="1" applyAlignment="1">
      <alignment horizontal="center" vertical="center" wrapText="1"/>
    </xf>
    <xf numFmtId="9" fontId="12" fillId="6" borderId="20" xfId="1" applyFont="1" applyFill="1" applyBorder="1" applyAlignment="1">
      <alignment horizontal="center" vertical="center" wrapText="1"/>
    </xf>
    <xf numFmtId="0" fontId="5" fillId="3" borderId="20" xfId="0" applyFont="1" applyFill="1" applyBorder="1" applyAlignment="1">
      <alignment vertical="center" wrapText="1"/>
    </xf>
    <xf numFmtId="0" fontId="5" fillId="3" borderId="20"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2" fillId="5" borderId="25" xfId="0" applyFont="1" applyFill="1" applyBorder="1" applyAlignment="1">
      <alignment vertical="center" wrapText="1"/>
    </xf>
    <xf numFmtId="0" fontId="14" fillId="6" borderId="25" xfId="0" applyFont="1" applyFill="1" applyBorder="1" applyAlignment="1">
      <alignment horizontal="center" vertical="center" wrapText="1"/>
    </xf>
    <xf numFmtId="9" fontId="12" fillId="6" borderId="25" xfId="1" applyFont="1" applyFill="1" applyBorder="1" applyAlignment="1">
      <alignment horizontal="center" vertical="center" wrapText="1"/>
    </xf>
    <xf numFmtId="0" fontId="5" fillId="0" borderId="25" xfId="0" applyFont="1" applyBorder="1" applyAlignment="1">
      <alignment vertical="center" wrapText="1"/>
    </xf>
    <xf numFmtId="0" fontId="5" fillId="2" borderId="25" xfId="0" applyFont="1" applyFill="1" applyBorder="1" applyAlignment="1">
      <alignment horizontal="center" vertical="center" wrapText="1"/>
    </xf>
    <xf numFmtId="14" fontId="5" fillId="8" borderId="23" xfId="0" applyNumberFormat="1" applyFont="1" applyFill="1" applyBorder="1" applyAlignment="1">
      <alignment horizontal="center" vertical="center" wrapText="1"/>
    </xf>
    <xf numFmtId="14" fontId="5" fillId="8" borderId="2" xfId="0" applyNumberFormat="1" applyFont="1" applyFill="1" applyBorder="1" applyAlignment="1">
      <alignment horizontal="center" vertical="center" wrapText="1"/>
    </xf>
    <xf numFmtId="14" fontId="10" fillId="8" borderId="29" xfId="0" applyNumberFormat="1" applyFont="1" applyFill="1" applyBorder="1" applyAlignment="1">
      <alignment horizontal="center" vertical="center" wrapText="1"/>
    </xf>
    <xf numFmtId="14" fontId="10" fillId="8" borderId="57" xfId="0" applyNumberFormat="1" applyFont="1" applyFill="1" applyBorder="1" applyAlignment="1">
      <alignment horizontal="center" vertical="center" wrapText="1"/>
    </xf>
    <xf numFmtId="14" fontId="10" fillId="8" borderId="23" xfId="0" applyNumberFormat="1" applyFont="1" applyFill="1" applyBorder="1" applyAlignment="1">
      <alignment horizontal="center" vertical="center"/>
    </xf>
    <xf numFmtId="14" fontId="10" fillId="8" borderId="2" xfId="0" applyNumberFormat="1" applyFont="1" applyFill="1" applyBorder="1" applyAlignment="1">
      <alignment horizontal="center" vertical="center"/>
    </xf>
    <xf numFmtId="14" fontId="5" fillId="8" borderId="29" xfId="0" applyNumberFormat="1" applyFont="1" applyFill="1" applyBorder="1" applyAlignment="1">
      <alignment horizontal="center" vertical="center"/>
    </xf>
    <xf numFmtId="14" fontId="10" fillId="8" borderId="80" xfId="0" applyNumberFormat="1" applyFont="1" applyFill="1" applyBorder="1" applyAlignment="1">
      <alignment horizontal="center" vertical="center" wrapText="1"/>
    </xf>
    <xf numFmtId="0" fontId="5" fillId="3" borderId="44" xfId="0" applyFont="1" applyFill="1" applyBorder="1" applyAlignment="1">
      <alignment horizontal="justify" vertical="center" wrapText="1"/>
    </xf>
    <xf numFmtId="0" fontId="5" fillId="3" borderId="8" xfId="0" applyFont="1" applyFill="1" applyBorder="1" applyAlignment="1">
      <alignment horizontal="justify" vertical="center" wrapText="1"/>
    </xf>
    <xf numFmtId="0" fontId="10" fillId="3" borderId="8" xfId="0" applyFont="1" applyFill="1" applyBorder="1" applyAlignment="1">
      <alignment horizontal="justify" vertical="center" wrapText="1"/>
    </xf>
    <xf numFmtId="0" fontId="5" fillId="0" borderId="8" xfId="0" applyFont="1" applyBorder="1" applyAlignment="1">
      <alignment horizontal="left" vertical="center" wrapText="1"/>
    </xf>
    <xf numFmtId="0" fontId="5" fillId="3" borderId="8" xfId="0" applyFont="1" applyFill="1" applyBorder="1" applyAlignment="1">
      <alignment horizontal="left" vertical="center" wrapText="1"/>
    </xf>
    <xf numFmtId="0" fontId="10" fillId="3" borderId="81" xfId="0" applyFont="1" applyFill="1" applyBorder="1" applyAlignment="1">
      <alignment vertical="center" wrapText="1"/>
    </xf>
    <xf numFmtId="0" fontId="10" fillId="3" borderId="83" xfId="0" applyFont="1" applyFill="1" applyBorder="1" applyAlignment="1">
      <alignment vertical="center" wrapText="1"/>
    </xf>
    <xf numFmtId="0" fontId="10" fillId="3" borderId="44" xfId="0" applyFont="1" applyFill="1" applyBorder="1" applyAlignment="1">
      <alignment vertical="center" wrapText="1"/>
    </xf>
    <xf numFmtId="0" fontId="10" fillId="10" borderId="8" xfId="0" applyFont="1" applyFill="1" applyBorder="1" applyAlignment="1">
      <alignment vertical="center" wrapText="1"/>
    </xf>
    <xf numFmtId="0" fontId="5" fillId="2" borderId="81" xfId="0" applyFont="1" applyFill="1" applyBorder="1" applyAlignment="1">
      <alignment vertical="center" wrapText="1"/>
    </xf>
    <xf numFmtId="0" fontId="10" fillId="0" borderId="42" xfId="0" applyFont="1" applyBorder="1" applyAlignment="1">
      <alignment horizontal="left" vertical="center" wrapText="1"/>
    </xf>
    <xf numFmtId="0" fontId="10" fillId="0" borderId="81" xfId="0" applyFont="1" applyBorder="1" applyAlignment="1">
      <alignment horizontal="left" vertical="center" wrapText="1"/>
    </xf>
    <xf numFmtId="9" fontId="9" fillId="6" borderId="57" xfId="1" applyFont="1" applyFill="1" applyBorder="1" applyAlignment="1">
      <alignment horizontal="center" vertical="center" wrapText="1"/>
    </xf>
    <xf numFmtId="0" fontId="13" fillId="10" borderId="21" xfId="0" applyFont="1" applyFill="1" applyBorder="1" applyAlignment="1">
      <alignment horizontal="center" vertical="center" wrapText="1"/>
    </xf>
    <xf numFmtId="0" fontId="13" fillId="10" borderId="9" xfId="0" applyFont="1" applyFill="1" applyBorder="1" applyAlignment="1">
      <alignment horizontal="center" vertical="center" wrapText="1"/>
    </xf>
    <xf numFmtId="0" fontId="5" fillId="10" borderId="27" xfId="0" applyFont="1" applyFill="1" applyBorder="1" applyAlignment="1">
      <alignment horizontal="center" vertical="center" wrapText="1"/>
    </xf>
    <xf numFmtId="0" fontId="10" fillId="3" borderId="85" xfId="0" applyFont="1" applyFill="1" applyBorder="1" applyAlignment="1">
      <alignment horizontal="center" vertical="center" wrapText="1"/>
    </xf>
    <xf numFmtId="0" fontId="10" fillId="3" borderId="27" xfId="0" applyFont="1" applyFill="1" applyBorder="1" applyAlignment="1">
      <alignment horizontal="center" vertical="center" wrapText="1"/>
    </xf>
    <xf numFmtId="14" fontId="10" fillId="9" borderId="22" xfId="0" applyNumberFormat="1" applyFont="1" applyFill="1" applyBorder="1" applyAlignment="1">
      <alignment horizontal="center" vertical="center"/>
    </xf>
    <xf numFmtId="14" fontId="10" fillId="9" borderId="3" xfId="0" applyNumberFormat="1" applyFont="1" applyFill="1" applyBorder="1" applyAlignment="1">
      <alignment horizontal="center" vertical="center"/>
    </xf>
    <xf numFmtId="14" fontId="5" fillId="9" borderId="28" xfId="0" applyNumberFormat="1" applyFont="1" applyFill="1" applyBorder="1" applyAlignment="1">
      <alignment horizontal="center" vertical="center"/>
    </xf>
    <xf numFmtId="14" fontId="10" fillId="8" borderId="41" xfId="0" applyNumberFormat="1" applyFont="1" applyFill="1" applyBorder="1" applyAlignment="1">
      <alignment horizontal="center" vertical="center" wrapText="1"/>
    </xf>
    <xf numFmtId="14" fontId="10" fillId="8" borderId="28" xfId="0" applyNumberFormat="1" applyFont="1" applyFill="1" applyBorder="1" applyAlignment="1">
      <alignment horizontal="center" vertical="center" wrapText="1"/>
    </xf>
    <xf numFmtId="10" fontId="47" fillId="30" borderId="33" xfId="1" applyNumberFormat="1" applyFont="1" applyFill="1" applyBorder="1" applyAlignment="1" applyProtection="1">
      <alignment horizontal="center" vertical="center"/>
    </xf>
    <xf numFmtId="0" fontId="45" fillId="25" borderId="40" xfId="0" applyFont="1" applyFill="1" applyBorder="1" applyAlignment="1">
      <alignment horizontal="center" vertical="center" wrapText="1" readingOrder="1"/>
    </xf>
    <xf numFmtId="0" fontId="48" fillId="26" borderId="40" xfId="0" applyFont="1" applyFill="1" applyBorder="1" applyAlignment="1">
      <alignment horizontal="center" vertical="center" wrapText="1" readingOrder="1"/>
    </xf>
    <xf numFmtId="9" fontId="45" fillId="25" borderId="40" xfId="1" applyFont="1" applyFill="1" applyBorder="1" applyAlignment="1" applyProtection="1">
      <alignment horizontal="center" vertical="center" wrapText="1" readingOrder="1"/>
      <protection locked="0"/>
    </xf>
    <xf numFmtId="10" fontId="45" fillId="25" borderId="86" xfId="1" applyNumberFormat="1" applyFont="1" applyFill="1" applyBorder="1" applyAlignment="1" applyProtection="1">
      <alignment horizontal="center" vertical="center" wrapText="1" readingOrder="1"/>
      <protection locked="0"/>
    </xf>
    <xf numFmtId="0" fontId="45" fillId="25" borderId="74" xfId="0" applyFont="1" applyFill="1" applyBorder="1" applyAlignment="1">
      <alignment horizontal="center" vertical="center" wrapText="1" readingOrder="1"/>
    </xf>
    <xf numFmtId="0" fontId="45" fillId="25" borderId="34" xfId="0" applyFont="1" applyFill="1" applyBorder="1" applyAlignment="1">
      <alignment horizontal="center" vertical="center" wrapText="1" readingOrder="1"/>
    </xf>
    <xf numFmtId="0" fontId="48" fillId="26" borderId="34" xfId="0" applyFont="1" applyFill="1" applyBorder="1" applyAlignment="1">
      <alignment horizontal="center" vertical="center" wrapText="1" readingOrder="1"/>
    </xf>
    <xf numFmtId="10" fontId="50" fillId="31" borderId="45" xfId="0" applyNumberFormat="1" applyFont="1" applyFill="1" applyBorder="1" applyAlignment="1">
      <alignment horizontal="center" vertical="center" wrapText="1"/>
    </xf>
    <xf numFmtId="0" fontId="0" fillId="0" borderId="1" xfId="0" applyBorder="1"/>
    <xf numFmtId="10" fontId="0" fillId="0" borderId="1" xfId="0" applyNumberFormat="1" applyBorder="1"/>
    <xf numFmtId="9" fontId="0" fillId="0" borderId="1" xfId="1" applyFont="1" applyBorder="1" applyAlignment="1">
      <alignment horizontal="center" vertical="center"/>
    </xf>
    <xf numFmtId="10" fontId="50" fillId="31" borderId="5" xfId="0" applyNumberFormat="1" applyFont="1" applyFill="1" applyBorder="1" applyAlignment="1">
      <alignment horizontal="center" vertical="center" wrapText="1"/>
    </xf>
    <xf numFmtId="9" fontId="0" fillId="0" borderId="9" xfId="1" applyFont="1" applyBorder="1" applyAlignment="1">
      <alignment horizontal="center" vertical="center"/>
    </xf>
    <xf numFmtId="0" fontId="0" fillId="0" borderId="3" xfId="0" applyBorder="1"/>
    <xf numFmtId="9" fontId="0" fillId="0" borderId="2" xfId="1" applyFont="1" applyBorder="1" applyAlignment="1">
      <alignment horizontal="center" vertical="center"/>
    </xf>
    <xf numFmtId="10" fontId="44" fillId="0" borderId="26" xfId="0" applyNumberFormat="1" applyFont="1" applyBorder="1" applyAlignment="1">
      <alignment horizontal="center" vertical="center"/>
    </xf>
    <xf numFmtId="10" fontId="5" fillId="0" borderId="26" xfId="1" applyNumberFormat="1" applyFont="1" applyBorder="1" applyAlignment="1">
      <alignment horizontal="center" vertical="center"/>
    </xf>
    <xf numFmtId="10" fontId="47" fillId="28" borderId="31" xfId="1" applyNumberFormat="1" applyFont="1" applyFill="1" applyBorder="1" applyAlignment="1">
      <alignment horizontal="center" vertical="center"/>
    </xf>
    <xf numFmtId="0" fontId="5" fillId="0" borderId="8" xfId="0" applyFont="1" applyBorder="1" applyAlignment="1">
      <alignment vertical="center" wrapText="1"/>
    </xf>
    <xf numFmtId="0" fontId="5" fillId="0" borderId="0" xfId="0" applyFont="1" applyAlignment="1">
      <alignment vertical="center" wrapText="1"/>
    </xf>
    <xf numFmtId="0" fontId="5" fillId="0" borderId="0" xfId="0" applyFont="1" applyAlignment="1">
      <alignment horizontal="left" vertical="center" wrapText="1"/>
    </xf>
    <xf numFmtId="0" fontId="5" fillId="0" borderId="44" xfId="0" applyFont="1" applyBorder="1" applyAlignment="1">
      <alignment vertical="center" wrapText="1"/>
    </xf>
    <xf numFmtId="0" fontId="5" fillId="0" borderId="81" xfId="0" applyFont="1" applyBorder="1" applyAlignment="1">
      <alignment vertical="center" wrapText="1"/>
    </xf>
    <xf numFmtId="0" fontId="5" fillId="0" borderId="83" xfId="0" applyFont="1" applyBorder="1" applyAlignment="1">
      <alignment vertical="center" wrapText="1"/>
    </xf>
    <xf numFmtId="0" fontId="5" fillId="0" borderId="42" xfId="0" applyFont="1" applyBorder="1" applyAlignment="1">
      <alignment vertical="center" wrapText="1"/>
    </xf>
    <xf numFmtId="0" fontId="45" fillId="25" borderId="89" xfId="0" applyFont="1" applyFill="1" applyBorder="1" applyAlignment="1">
      <alignment horizontal="center" vertical="center" wrapText="1" readingOrder="1"/>
    </xf>
    <xf numFmtId="0" fontId="0" fillId="0" borderId="90" xfId="0" applyBorder="1" applyAlignment="1">
      <alignment vertical="center" wrapText="1"/>
    </xf>
    <xf numFmtId="0" fontId="0" fillId="0" borderId="91" xfId="0" applyBorder="1" applyAlignment="1">
      <alignment vertical="center" wrapText="1"/>
    </xf>
    <xf numFmtId="0" fontId="5" fillId="0" borderId="21" xfId="0" applyFont="1" applyBorder="1" applyAlignment="1">
      <alignment vertical="center" wrapText="1"/>
    </xf>
    <xf numFmtId="0" fontId="5" fillId="0" borderId="9" xfId="0" applyFont="1" applyBorder="1" applyAlignment="1">
      <alignment vertical="center" wrapText="1"/>
    </xf>
    <xf numFmtId="0" fontId="5" fillId="0" borderId="9" xfId="0" applyFont="1" applyBorder="1" applyAlignment="1">
      <alignment horizontal="left" vertical="top" wrapText="1"/>
    </xf>
    <xf numFmtId="0" fontId="5" fillId="0" borderId="27" xfId="0" applyFont="1" applyBorder="1" applyAlignment="1">
      <alignment vertical="center" wrapText="1"/>
    </xf>
    <xf numFmtId="0" fontId="5" fillId="0" borderId="82" xfId="0" applyFont="1" applyBorder="1" applyAlignment="1">
      <alignment vertical="center" wrapText="1"/>
    </xf>
    <xf numFmtId="10" fontId="5" fillId="0" borderId="9" xfId="0" applyNumberFormat="1" applyFont="1" applyBorder="1" applyAlignment="1">
      <alignment vertical="top" wrapText="1"/>
    </xf>
    <xf numFmtId="0" fontId="5" fillId="0" borderId="85" xfId="0" applyFont="1" applyBorder="1" applyAlignment="1">
      <alignment vertical="center" wrapText="1"/>
    </xf>
    <xf numFmtId="10" fontId="5" fillId="29" borderId="83" xfId="1" applyNumberFormat="1" applyFont="1" applyFill="1" applyBorder="1" applyAlignment="1">
      <alignment horizontal="center" vertical="center"/>
    </xf>
    <xf numFmtId="0" fontId="51" fillId="0" borderId="92" xfId="0" applyFont="1" applyBorder="1" applyAlignment="1">
      <alignment vertical="center" wrapText="1"/>
    </xf>
    <xf numFmtId="0" fontId="51" fillId="0" borderId="93" xfId="0" applyFont="1" applyBorder="1" applyAlignment="1">
      <alignment vertical="center" wrapText="1"/>
    </xf>
    <xf numFmtId="0" fontId="51" fillId="0" borderId="94" xfId="0" applyFont="1" applyBorder="1" applyAlignment="1">
      <alignment vertical="center" wrapText="1"/>
    </xf>
    <xf numFmtId="0" fontId="51" fillId="0" borderId="45" xfId="0" applyFont="1" applyBorder="1" applyAlignment="1">
      <alignment vertical="center" wrapText="1"/>
    </xf>
    <xf numFmtId="0" fontId="5" fillId="18" borderId="93" xfId="0" applyFont="1" applyFill="1" applyBorder="1" applyAlignment="1">
      <alignment vertical="center" wrapText="1"/>
    </xf>
    <xf numFmtId="0" fontId="10" fillId="32" borderId="93" xfId="0" applyFont="1" applyFill="1" applyBorder="1" applyAlignment="1">
      <alignment vertical="center" wrapText="1"/>
    </xf>
    <xf numFmtId="0" fontId="0" fillId="0" borderId="9" xfId="0" applyBorder="1" applyAlignment="1">
      <alignment vertical="center" wrapText="1"/>
    </xf>
    <xf numFmtId="0" fontId="0" fillId="0" borderId="9" xfId="0" applyBorder="1" applyAlignment="1">
      <alignment horizontal="left" vertical="center" wrapText="1"/>
    </xf>
    <xf numFmtId="0" fontId="5" fillId="18" borderId="92" xfId="0" applyFont="1" applyFill="1" applyBorder="1" applyAlignment="1">
      <alignment vertical="center" wrapText="1"/>
    </xf>
    <xf numFmtId="0" fontId="5" fillId="18" borderId="94" xfId="0" applyFont="1" applyFill="1" applyBorder="1" applyAlignment="1">
      <alignment vertical="center" wrapText="1"/>
    </xf>
    <xf numFmtId="0" fontId="52" fillId="0" borderId="93" xfId="0" applyFont="1" applyBorder="1" applyAlignment="1">
      <alignment vertical="center" wrapText="1"/>
    </xf>
    <xf numFmtId="10" fontId="53" fillId="33" borderId="0" xfId="1" applyNumberFormat="1" applyFont="1" applyFill="1" applyAlignment="1">
      <alignment horizontal="center" vertical="center"/>
    </xf>
    <xf numFmtId="0" fontId="29" fillId="13" borderId="20" xfId="0" applyFont="1" applyFill="1" applyBorder="1" applyAlignment="1">
      <alignment horizontal="center" vertical="center" wrapText="1"/>
    </xf>
    <xf numFmtId="0" fontId="56" fillId="13" borderId="20" xfId="0" applyFont="1" applyFill="1" applyBorder="1" applyAlignment="1">
      <alignment horizontal="left" vertical="center" wrapText="1"/>
    </xf>
    <xf numFmtId="0" fontId="27" fillId="13" borderId="20" xfId="0" applyFont="1" applyFill="1" applyBorder="1" applyAlignment="1">
      <alignment horizontal="center" vertical="center" wrapText="1"/>
    </xf>
    <xf numFmtId="0" fontId="29" fillId="16" borderId="20" xfId="0" applyFont="1" applyFill="1" applyBorder="1" applyAlignment="1">
      <alignment horizontal="center" vertical="center" wrapText="1"/>
    </xf>
    <xf numFmtId="9" fontId="27" fillId="13" borderId="7" xfId="0" applyNumberFormat="1" applyFont="1" applyFill="1" applyBorder="1" applyAlignment="1">
      <alignment horizontal="center" vertical="center" wrapText="1"/>
    </xf>
    <xf numFmtId="9" fontId="0" fillId="0" borderId="0" xfId="0" applyNumberFormat="1" applyAlignment="1">
      <alignment horizontal="center"/>
    </xf>
    <xf numFmtId="2" fontId="42" fillId="22" borderId="70" xfId="0" applyNumberFormat="1" applyFont="1" applyFill="1" applyBorder="1" applyAlignment="1">
      <alignment horizontal="center" vertical="center"/>
    </xf>
    <xf numFmtId="0" fontId="57" fillId="0" borderId="0" xfId="0" applyFont="1"/>
    <xf numFmtId="10" fontId="58" fillId="33" borderId="0" xfId="1" applyNumberFormat="1" applyFont="1" applyFill="1" applyAlignment="1">
      <alignment horizontal="center" vertical="center"/>
    </xf>
    <xf numFmtId="10" fontId="0" fillId="0" borderId="0" xfId="0" applyNumberFormat="1"/>
    <xf numFmtId="0" fontId="40" fillId="0" borderId="45" xfId="0" applyFont="1" applyBorder="1" applyAlignment="1">
      <alignment horizontal="center" vertical="center"/>
    </xf>
    <xf numFmtId="0" fontId="40" fillId="0" borderId="4" xfId="0" applyFont="1" applyBorder="1" applyAlignment="1">
      <alignment horizontal="center" vertical="center"/>
    </xf>
    <xf numFmtId="0" fontId="40" fillId="21" borderId="45" xfId="0" applyFont="1" applyFill="1" applyBorder="1" applyAlignment="1">
      <alignment horizontal="center" vertical="center" wrapText="1"/>
    </xf>
    <xf numFmtId="0" fontId="40" fillId="21" borderId="4" xfId="0" applyFont="1" applyFill="1" applyBorder="1" applyAlignment="1">
      <alignment horizontal="center" vertical="center" wrapText="1"/>
    </xf>
    <xf numFmtId="0" fontId="40" fillId="22" borderId="6" xfId="0" applyFont="1" applyFill="1" applyBorder="1" applyAlignment="1">
      <alignment horizontal="center" vertical="center" wrapText="1"/>
    </xf>
    <xf numFmtId="0" fontId="40" fillId="22" borderId="13" xfId="0" applyFont="1" applyFill="1" applyBorder="1" applyAlignment="1">
      <alignment horizontal="center" vertical="center" wrapText="1"/>
    </xf>
    <xf numFmtId="10" fontId="5" fillId="29" borderId="43" xfId="1" applyNumberFormat="1" applyFont="1" applyFill="1" applyBorder="1" applyAlignment="1">
      <alignment horizontal="center" vertical="center"/>
    </xf>
    <xf numFmtId="10" fontId="5" fillId="29" borderId="40" xfId="1" applyNumberFormat="1" applyFont="1" applyFill="1" applyBorder="1" applyAlignment="1">
      <alignment horizontal="center" vertical="center"/>
    </xf>
    <xf numFmtId="10" fontId="5" fillId="29" borderId="26" xfId="1" applyNumberFormat="1" applyFont="1" applyFill="1" applyBorder="1" applyAlignment="1">
      <alignment horizontal="center" vertical="center"/>
    </xf>
    <xf numFmtId="10" fontId="5" fillId="29" borderId="20" xfId="1" applyNumberFormat="1" applyFont="1" applyFill="1" applyBorder="1" applyAlignment="1">
      <alignment horizontal="center" vertical="center"/>
    </xf>
    <xf numFmtId="10" fontId="5" fillId="29" borderId="1" xfId="1" applyNumberFormat="1" applyFont="1" applyFill="1" applyBorder="1" applyAlignment="1">
      <alignment horizontal="center" vertical="center"/>
    </xf>
    <xf numFmtId="10" fontId="5" fillId="29" borderId="25" xfId="1" applyNumberFormat="1" applyFont="1" applyFill="1" applyBorder="1" applyAlignment="1">
      <alignment horizontal="center" vertical="center"/>
    </xf>
    <xf numFmtId="10" fontId="5" fillId="29" borderId="33" xfId="1" applyNumberFormat="1" applyFont="1" applyFill="1" applyBorder="1" applyAlignment="1">
      <alignment horizontal="center" vertical="center"/>
    </xf>
    <xf numFmtId="0" fontId="49" fillId="27" borderId="37" xfId="0" applyFont="1" applyFill="1" applyBorder="1" applyAlignment="1" applyProtection="1">
      <alignment horizontal="center" vertical="center" wrapText="1" readingOrder="1"/>
      <protection locked="0"/>
    </xf>
    <xf numFmtId="0" fontId="49" fillId="27" borderId="36" xfId="0" applyFont="1" applyFill="1" applyBorder="1" applyAlignment="1" applyProtection="1">
      <alignment horizontal="center" vertical="center" wrapText="1" readingOrder="1"/>
      <protection locked="0"/>
    </xf>
    <xf numFmtId="10" fontId="5" fillId="29" borderId="58" xfId="1" applyNumberFormat="1" applyFont="1" applyFill="1" applyBorder="1" applyAlignment="1">
      <alignment horizontal="center" vertical="center"/>
    </xf>
    <xf numFmtId="10" fontId="5" fillId="29" borderId="56" xfId="1" applyNumberFormat="1" applyFont="1" applyFill="1" applyBorder="1" applyAlignment="1">
      <alignment horizontal="center" vertical="center"/>
    </xf>
    <xf numFmtId="10" fontId="5" fillId="29" borderId="24" xfId="1" applyNumberFormat="1" applyFont="1" applyFill="1" applyBorder="1" applyAlignment="1">
      <alignment horizontal="center" vertical="center"/>
    </xf>
    <xf numFmtId="10" fontId="5" fillId="29" borderId="44" xfId="1" applyNumberFormat="1" applyFont="1" applyFill="1" applyBorder="1" applyAlignment="1">
      <alignment horizontal="center" vertical="center"/>
    </xf>
    <xf numFmtId="10" fontId="5" fillId="29" borderId="8" xfId="1" applyNumberFormat="1" applyFont="1" applyFill="1" applyBorder="1" applyAlignment="1">
      <alignment horizontal="center" vertical="center"/>
    </xf>
    <xf numFmtId="10" fontId="5" fillId="29" borderId="81" xfId="1" applyNumberFormat="1" applyFont="1" applyFill="1" applyBorder="1" applyAlignment="1">
      <alignment horizontal="center" vertical="center"/>
    </xf>
    <xf numFmtId="10" fontId="5" fillId="29" borderId="42" xfId="1" applyNumberFormat="1" applyFont="1" applyFill="1" applyBorder="1" applyAlignment="1">
      <alignment horizontal="center" vertical="center"/>
    </xf>
    <xf numFmtId="0" fontId="15" fillId="0" borderId="54" xfId="0" applyFont="1" applyBorder="1" applyAlignment="1">
      <alignment horizontal="left" vertical="center"/>
    </xf>
    <xf numFmtId="0" fontId="15" fillId="0" borderId="53" xfId="0" applyFont="1" applyBorder="1" applyAlignment="1">
      <alignment horizontal="left" vertical="center"/>
    </xf>
    <xf numFmtId="9" fontId="9" fillId="6" borderId="80" xfId="1" applyFont="1" applyFill="1" applyBorder="1" applyAlignment="1">
      <alignment horizontal="center" vertical="center" wrapText="1"/>
    </xf>
    <xf numFmtId="9" fontId="9" fillId="6" borderId="29" xfId="1" applyFont="1" applyFill="1" applyBorder="1" applyAlignment="1">
      <alignment horizontal="center" vertical="center" wrapText="1"/>
    </xf>
    <xf numFmtId="14" fontId="44" fillId="25" borderId="5" xfId="0" applyNumberFormat="1" applyFont="1" applyFill="1" applyBorder="1" applyAlignment="1" applyProtection="1">
      <alignment horizontal="center" vertical="center" wrapText="1" readingOrder="1"/>
      <protection locked="0"/>
    </xf>
    <xf numFmtId="14" fontId="44" fillId="25" borderId="6" xfId="0" applyNumberFormat="1" applyFont="1" applyFill="1" applyBorder="1" applyAlignment="1" applyProtection="1">
      <alignment horizontal="center" vertical="center" wrapText="1" readingOrder="1"/>
      <protection locked="0"/>
    </xf>
    <xf numFmtId="14" fontId="44" fillId="25" borderId="13" xfId="0" applyNumberFormat="1" applyFont="1" applyFill="1" applyBorder="1" applyAlignment="1" applyProtection="1">
      <alignment horizontal="center" vertical="center" wrapText="1" readingOrder="1"/>
      <protection locked="0"/>
    </xf>
    <xf numFmtId="14" fontId="34" fillId="25" borderId="6" xfId="0" applyNumberFormat="1" applyFont="1" applyFill="1" applyBorder="1" applyAlignment="1" applyProtection="1">
      <alignment horizontal="center" vertical="center" wrapText="1" readingOrder="1"/>
      <protection locked="0"/>
    </xf>
    <xf numFmtId="14" fontId="34" fillId="25" borderId="13" xfId="0" applyNumberFormat="1" applyFont="1" applyFill="1" applyBorder="1" applyAlignment="1" applyProtection="1">
      <alignment horizontal="center" vertical="center" wrapText="1" readingOrder="1"/>
      <protection locked="0"/>
    </xf>
    <xf numFmtId="14" fontId="45" fillId="25" borderId="5" xfId="0" applyNumberFormat="1" applyFont="1" applyFill="1" applyBorder="1" applyAlignment="1" applyProtection="1">
      <alignment horizontal="center" vertical="center" wrapText="1" readingOrder="1"/>
      <protection locked="0"/>
    </xf>
    <xf numFmtId="14" fontId="45" fillId="25" borderId="6" xfId="0" applyNumberFormat="1" applyFont="1" applyFill="1" applyBorder="1" applyAlignment="1" applyProtection="1">
      <alignment horizontal="center" vertical="center" wrapText="1" readingOrder="1"/>
      <protection locked="0"/>
    </xf>
    <xf numFmtId="14" fontId="45" fillId="25" borderId="13" xfId="0" applyNumberFormat="1" applyFont="1" applyFill="1" applyBorder="1" applyAlignment="1" applyProtection="1">
      <alignment horizontal="center" vertical="center" wrapText="1" readingOrder="1"/>
      <protection locked="0"/>
    </xf>
    <xf numFmtId="0" fontId="6" fillId="4" borderId="75"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76"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84" xfId="0" applyFont="1" applyFill="1" applyBorder="1" applyAlignment="1">
      <alignment horizontal="center" vertical="center" wrapText="1"/>
    </xf>
    <xf numFmtId="0" fontId="6" fillId="4" borderId="72" xfId="0" applyFont="1" applyFill="1" applyBorder="1" applyAlignment="1">
      <alignment horizontal="center" vertical="center" wrapText="1"/>
    </xf>
    <xf numFmtId="0" fontId="6" fillId="4" borderId="78"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6" fillId="4" borderId="79"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11" fillId="5" borderId="22" xfId="0" applyFont="1" applyFill="1" applyBorder="1" applyAlignment="1">
      <alignment horizontal="left" vertical="center" wrapText="1"/>
    </xf>
    <xf numFmtId="0" fontId="11" fillId="5" borderId="3" xfId="0" applyFont="1" applyFill="1" applyBorder="1" applyAlignment="1">
      <alignment horizontal="left" vertical="center" wrapText="1"/>
    </xf>
    <xf numFmtId="0" fontId="11" fillId="5" borderId="28" xfId="0" applyFont="1" applyFill="1" applyBorder="1" applyAlignment="1">
      <alignment horizontal="left" vertical="center" wrapText="1"/>
    </xf>
    <xf numFmtId="0" fontId="8" fillId="5" borderId="41" xfId="0" applyFont="1" applyFill="1" applyBorder="1" applyAlignment="1">
      <alignment horizontal="left" vertical="center" wrapText="1"/>
    </xf>
    <xf numFmtId="0" fontId="8" fillId="5" borderId="28" xfId="0" applyFont="1" applyFill="1" applyBorder="1" applyAlignment="1">
      <alignment horizontal="left" vertical="center" wrapText="1"/>
    </xf>
    <xf numFmtId="0" fontId="8" fillId="5" borderId="22" xfId="0" applyFont="1" applyFill="1" applyBorder="1" applyAlignment="1">
      <alignment horizontal="left" vertical="center" wrapText="1"/>
    </xf>
    <xf numFmtId="0" fontId="8" fillId="5" borderId="3" xfId="0" applyFont="1" applyFill="1" applyBorder="1" applyAlignment="1">
      <alignment horizontal="left" vertical="center" wrapText="1"/>
    </xf>
    <xf numFmtId="0" fontId="6" fillId="4" borderId="77"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12" fillId="5" borderId="20" xfId="0" applyFont="1" applyFill="1" applyBorder="1" applyAlignment="1">
      <alignment vertical="center" wrapText="1"/>
    </xf>
    <xf numFmtId="0" fontId="12" fillId="5" borderId="1" xfId="0" applyFont="1" applyFill="1" applyBorder="1" applyAlignment="1">
      <alignment vertical="center" wrapText="1"/>
    </xf>
    <xf numFmtId="0" fontId="9" fillId="5" borderId="20" xfId="0" applyFont="1" applyFill="1" applyBorder="1" applyAlignment="1">
      <alignment vertical="center" wrapText="1"/>
    </xf>
    <xf numFmtId="0" fontId="9" fillId="5" borderId="1" xfId="0" applyFont="1" applyFill="1" applyBorder="1" applyAlignment="1">
      <alignment vertical="center" wrapText="1"/>
    </xf>
    <xf numFmtId="9" fontId="9" fillId="6" borderId="23" xfId="1" applyFont="1" applyFill="1" applyBorder="1" applyAlignment="1">
      <alignment horizontal="center" vertical="center" wrapText="1"/>
    </xf>
    <xf numFmtId="9" fontId="9" fillId="6" borderId="2" xfId="1" applyFont="1" applyFill="1" applyBorder="1" applyAlignment="1">
      <alignment horizontal="center" vertical="center" wrapText="1"/>
    </xf>
    <xf numFmtId="9" fontId="12" fillId="6" borderId="23" xfId="1" applyFont="1" applyFill="1" applyBorder="1" applyAlignment="1">
      <alignment horizontal="center" vertical="center" wrapText="1"/>
    </xf>
    <xf numFmtId="9" fontId="12" fillId="6" borderId="2" xfId="1" applyFont="1" applyFill="1" applyBorder="1" applyAlignment="1">
      <alignment horizontal="center" vertical="center" wrapText="1"/>
    </xf>
    <xf numFmtId="9" fontId="12" fillId="6" borderId="29" xfId="1" applyFont="1" applyFill="1" applyBorder="1" applyAlignment="1">
      <alignment horizontal="center" vertical="center" wrapText="1"/>
    </xf>
    <xf numFmtId="9" fontId="0" fillId="0" borderId="2" xfId="1" applyFont="1" applyBorder="1" applyAlignment="1">
      <alignment horizontal="center" vertical="center"/>
    </xf>
    <xf numFmtId="0" fontId="0" fillId="0" borderId="74" xfId="0" applyBorder="1" applyAlignment="1">
      <alignment horizontal="center"/>
    </xf>
    <xf numFmtId="0" fontId="0" fillId="0" borderId="41" xfId="0" applyBorder="1" applyAlignment="1">
      <alignment horizontal="center"/>
    </xf>
    <xf numFmtId="0" fontId="0" fillId="0" borderId="34" xfId="0" applyBorder="1" applyAlignment="1">
      <alignment horizontal="center"/>
    </xf>
    <xf numFmtId="0" fontId="0" fillId="0" borderId="33" xfId="0" applyBorder="1" applyAlignment="1">
      <alignment horizontal="center"/>
    </xf>
    <xf numFmtId="9" fontId="0" fillId="0" borderId="34" xfId="1" applyFont="1" applyBorder="1" applyAlignment="1">
      <alignment horizontal="center" vertical="center"/>
    </xf>
    <xf numFmtId="9" fontId="0" fillId="0" borderId="33" xfId="1" applyFont="1" applyBorder="1" applyAlignment="1">
      <alignment horizontal="center" vertical="center"/>
    </xf>
    <xf numFmtId="9" fontId="0" fillId="0" borderId="88" xfId="1" applyFont="1" applyBorder="1" applyAlignment="1">
      <alignment horizontal="center" vertical="center"/>
    </xf>
    <xf numFmtId="9" fontId="0" fillId="0" borderId="80" xfId="1" applyFont="1" applyBorder="1" applyAlignment="1">
      <alignment horizontal="center" vertical="center"/>
    </xf>
    <xf numFmtId="9" fontId="0" fillId="0" borderId="40" xfId="1" applyFont="1" applyBorder="1" applyAlignment="1">
      <alignment horizontal="center" vertical="center"/>
    </xf>
    <xf numFmtId="0" fontId="49" fillId="27" borderId="37" xfId="0" applyFont="1" applyFill="1" applyBorder="1" applyAlignment="1">
      <alignment horizontal="center" vertical="center" wrapText="1" readingOrder="1"/>
    </xf>
    <xf numFmtId="0" fontId="49" fillId="27" borderId="36" xfId="0" applyFont="1" applyFill="1" applyBorder="1" applyAlignment="1">
      <alignment horizontal="center" vertical="center" wrapText="1" readingOrder="1"/>
    </xf>
    <xf numFmtId="10" fontId="0" fillId="0" borderId="1" xfId="0" applyNumberFormat="1" applyBorder="1" applyAlignment="1">
      <alignment horizontal="center" vertical="center"/>
    </xf>
    <xf numFmtId="0" fontId="0" fillId="0" borderId="1" xfId="0" applyBorder="1" applyAlignment="1">
      <alignment horizontal="center" vertical="center"/>
    </xf>
    <xf numFmtId="10" fontId="0" fillId="0" borderId="34" xfId="0" applyNumberFormat="1" applyBorder="1" applyAlignment="1">
      <alignment horizontal="center" vertical="center"/>
    </xf>
    <xf numFmtId="10" fontId="0" fillId="0" borderId="40" xfId="0" applyNumberFormat="1" applyBorder="1" applyAlignment="1">
      <alignment horizontal="center" vertical="center"/>
    </xf>
    <xf numFmtId="10" fontId="0" fillId="0" borderId="33" xfId="0" applyNumberFormat="1" applyBorder="1" applyAlignment="1">
      <alignment horizontal="center" vertical="center"/>
    </xf>
    <xf numFmtId="9" fontId="0" fillId="0" borderId="8" xfId="1" applyFont="1" applyBorder="1" applyAlignment="1">
      <alignment horizontal="center" vertical="center"/>
    </xf>
    <xf numFmtId="9" fontId="0" fillId="0" borderId="74" xfId="1" applyFont="1" applyBorder="1" applyAlignment="1">
      <alignment horizontal="center" vertical="center"/>
    </xf>
    <xf numFmtId="9" fontId="0" fillId="0" borderId="56" xfId="1" applyFont="1" applyBorder="1" applyAlignment="1">
      <alignment horizontal="center" vertical="center"/>
    </xf>
    <xf numFmtId="9" fontId="0" fillId="0" borderId="41" xfId="1" applyFont="1" applyBorder="1" applyAlignment="1">
      <alignment horizontal="center" vertical="center"/>
    </xf>
    <xf numFmtId="9" fontId="0" fillId="0" borderId="87" xfId="1" applyFont="1" applyBorder="1" applyAlignment="1">
      <alignment horizontal="center" vertical="center"/>
    </xf>
    <xf numFmtId="9" fontId="0" fillId="0" borderId="85" xfId="1" applyFont="1" applyBorder="1" applyAlignment="1">
      <alignment horizontal="center" vertical="center"/>
    </xf>
    <xf numFmtId="0" fontId="0" fillId="0" borderId="90" xfId="0" applyBorder="1" applyAlignment="1">
      <alignment horizontal="left" vertical="center" wrapText="1"/>
    </xf>
    <xf numFmtId="0" fontId="0" fillId="0" borderId="9" xfId="0" applyBorder="1" applyAlignment="1">
      <alignment horizontal="left" vertical="center" wrapText="1"/>
    </xf>
    <xf numFmtId="0" fontId="52" fillId="0" borderId="93" xfId="0" applyFont="1" applyBorder="1" applyAlignment="1">
      <alignment vertical="center" wrapText="1"/>
    </xf>
    <xf numFmtId="0" fontId="5" fillId="18" borderId="96" xfId="0" applyFont="1" applyFill="1" applyBorder="1" applyAlignment="1">
      <alignment horizontal="left" vertical="center" wrapText="1"/>
    </xf>
    <xf numFmtId="0" fontId="5" fillId="18" borderId="95" xfId="0" applyFont="1" applyFill="1" applyBorder="1" applyAlignment="1">
      <alignment horizontal="left" vertical="center" wrapText="1"/>
    </xf>
    <xf numFmtId="14" fontId="45" fillId="25" borderId="5" xfId="0" applyNumberFormat="1" applyFont="1" applyFill="1" applyBorder="1" applyAlignment="1">
      <alignment horizontal="center" vertical="center" wrapText="1" readingOrder="1"/>
    </xf>
    <xf numFmtId="14" fontId="45" fillId="25" borderId="6" xfId="0" applyNumberFormat="1" applyFont="1" applyFill="1" applyBorder="1" applyAlignment="1">
      <alignment horizontal="center" vertical="center" wrapText="1" readingOrder="1"/>
    </xf>
    <xf numFmtId="14" fontId="45" fillId="25" borderId="13" xfId="0" applyNumberFormat="1" applyFont="1" applyFill="1" applyBorder="1" applyAlignment="1">
      <alignment horizontal="center" vertical="center" wrapText="1" readingOrder="1"/>
    </xf>
    <xf numFmtId="9" fontId="0" fillId="0" borderId="1" xfId="1" applyFont="1" applyBorder="1" applyAlignment="1">
      <alignment horizontal="center" vertical="center"/>
    </xf>
    <xf numFmtId="0" fontId="17" fillId="12" borderId="1" xfId="0" applyFont="1" applyFill="1" applyBorder="1" applyAlignment="1">
      <alignment horizontal="center" vertical="center" wrapText="1"/>
    </xf>
    <xf numFmtId="0" fontId="20" fillId="0" borderId="1" xfId="0" applyFont="1" applyBorder="1" applyAlignment="1">
      <alignment horizontal="center" vertical="center" wrapText="1"/>
    </xf>
    <xf numFmtId="14" fontId="45" fillId="25" borderId="54" xfId="0" applyNumberFormat="1" applyFont="1" applyFill="1" applyBorder="1" applyAlignment="1">
      <alignment horizontal="center" vertical="center" wrapText="1" readingOrder="1"/>
    </xf>
    <xf numFmtId="14" fontId="45" fillId="25" borderId="53" xfId="0" applyNumberFormat="1" applyFont="1" applyFill="1" applyBorder="1" applyAlignment="1">
      <alignment horizontal="center" vertical="center" wrapText="1" readingOrder="1"/>
    </xf>
    <xf numFmtId="14" fontId="45" fillId="25" borderId="52" xfId="0" applyNumberFormat="1" applyFont="1" applyFill="1" applyBorder="1" applyAlignment="1">
      <alignment horizontal="center" vertical="center" wrapText="1" readingOrder="1"/>
    </xf>
    <xf numFmtId="0" fontId="17" fillId="0" borderId="0" xfId="0" applyFont="1" applyAlignment="1">
      <alignment horizontal="center" vertical="center" wrapText="1"/>
    </xf>
    <xf numFmtId="0" fontId="17" fillId="0" borderId="35" xfId="0" applyFont="1" applyBorder="1" applyAlignment="1">
      <alignment horizontal="center" vertical="center" wrapText="1"/>
    </xf>
    <xf numFmtId="0" fontId="18" fillId="0" borderId="1" xfId="0" applyFont="1" applyBorder="1" applyAlignment="1">
      <alignment horizontal="center" vertical="top"/>
    </xf>
    <xf numFmtId="0" fontId="18" fillId="0" borderId="34" xfId="0" applyFont="1" applyBorder="1" applyAlignment="1">
      <alignment horizontal="center" vertical="top"/>
    </xf>
    <xf numFmtId="0" fontId="17" fillId="0" borderId="34" xfId="0" applyFont="1" applyBorder="1" applyAlignment="1">
      <alignment horizontal="center" vertical="center" wrapText="1"/>
    </xf>
    <xf numFmtId="0" fontId="17" fillId="0" borderId="33" xfId="0" applyFont="1" applyBorder="1" applyAlignment="1">
      <alignment horizontal="center" vertical="center" wrapText="1"/>
    </xf>
    <xf numFmtId="0" fontId="16" fillId="0" borderId="1" xfId="0" applyFont="1" applyBorder="1" applyAlignment="1">
      <alignment horizontal="center" vertical="center" wrapText="1"/>
    </xf>
    <xf numFmtId="0" fontId="20" fillId="0" borderId="1" xfId="0" applyFont="1" applyBorder="1" applyAlignment="1">
      <alignment horizontal="left" vertical="center" wrapText="1"/>
    </xf>
    <xf numFmtId="0" fontId="17" fillId="0" borderId="1"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33" xfId="0" applyFont="1" applyBorder="1" applyAlignment="1">
      <alignment horizontal="center" vertical="center" wrapText="1"/>
    </xf>
    <xf numFmtId="14" fontId="16" fillId="0" borderId="1" xfId="0" applyNumberFormat="1" applyFont="1" applyBorder="1" applyAlignment="1">
      <alignment horizontal="center" vertical="center" shrinkToFit="1"/>
    </xf>
    <xf numFmtId="0" fontId="16" fillId="0" borderId="1" xfId="2" applyFont="1" applyBorder="1" applyAlignment="1">
      <alignment horizontal="center" vertical="center" wrapText="1"/>
    </xf>
    <xf numFmtId="0" fontId="16" fillId="11" borderId="1" xfId="2" applyFont="1" applyFill="1" applyBorder="1" applyAlignment="1">
      <alignment horizontal="center" vertical="center" wrapText="1"/>
    </xf>
    <xf numFmtId="14" fontId="16" fillId="0" borderId="34" xfId="0" applyNumberFormat="1" applyFont="1" applyBorder="1" applyAlignment="1">
      <alignment horizontal="center" vertical="center" shrinkToFit="1"/>
    </xf>
    <xf numFmtId="14" fontId="16" fillId="0" borderId="33" xfId="0" applyNumberFormat="1" applyFont="1" applyBorder="1" applyAlignment="1">
      <alignment horizontal="center" vertical="center" shrinkToFit="1"/>
    </xf>
    <xf numFmtId="0" fontId="16" fillId="0" borderId="34" xfId="0" applyFont="1" applyBorder="1" applyAlignment="1">
      <alignment horizontal="left" vertical="center" wrapText="1"/>
    </xf>
    <xf numFmtId="0" fontId="16" fillId="0" borderId="33" xfId="0" applyFont="1" applyBorder="1" applyAlignment="1">
      <alignment horizontal="left" vertical="center" wrapText="1"/>
    </xf>
    <xf numFmtId="0" fontId="18" fillId="0" borderId="1" xfId="0" applyFont="1" applyBorder="1" applyAlignment="1">
      <alignment horizontal="center" vertical="center" wrapText="1"/>
    </xf>
    <xf numFmtId="14" fontId="16" fillId="0" borderId="34" xfId="0" applyNumberFormat="1" applyFont="1" applyBorder="1" applyAlignment="1">
      <alignment horizontal="center" vertical="center" wrapText="1"/>
    </xf>
    <xf numFmtId="14" fontId="16" fillId="0" borderId="33" xfId="0" applyNumberFormat="1" applyFont="1" applyBorder="1" applyAlignment="1">
      <alignment horizontal="center" vertical="center" wrapText="1"/>
    </xf>
    <xf numFmtId="14" fontId="16"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26" fillId="0" borderId="0" xfId="0" applyFont="1" applyAlignment="1">
      <alignment horizontal="center"/>
    </xf>
    <xf numFmtId="0" fontId="27" fillId="0" borderId="45" xfId="0" applyFont="1" applyBorder="1" applyAlignment="1">
      <alignment horizontal="center" vertical="center" wrapText="1"/>
    </xf>
    <xf numFmtId="0" fontId="27" fillId="0" borderId="38" xfId="0" applyFont="1" applyBorder="1" applyAlignment="1">
      <alignment horizontal="center" vertical="center" wrapText="1"/>
    </xf>
    <xf numFmtId="0" fontId="27" fillId="0" borderId="4" xfId="0" applyFont="1" applyBorder="1" applyAlignment="1">
      <alignment horizontal="center" vertical="center" wrapText="1"/>
    </xf>
    <xf numFmtId="164" fontId="25" fillId="0" borderId="6" xfId="0" applyNumberFormat="1" applyFont="1" applyBorder="1" applyAlignment="1">
      <alignment horizontal="center" vertical="center"/>
    </xf>
    <xf numFmtId="164" fontId="25" fillId="0" borderId="0" xfId="0" applyNumberFormat="1" applyFont="1" applyAlignment="1">
      <alignment horizontal="center" vertical="center"/>
    </xf>
    <xf numFmtId="164" fontId="25" fillId="0" borderId="36" xfId="0" applyNumberFormat="1" applyFont="1" applyBorder="1" applyAlignment="1">
      <alignment horizontal="center" vertical="center"/>
    </xf>
    <xf numFmtId="164" fontId="25" fillId="0" borderId="45" xfId="0" applyNumberFormat="1" applyFont="1" applyBorder="1" applyAlignment="1">
      <alignment horizontal="center" vertical="center"/>
    </xf>
    <xf numFmtId="164" fontId="25" fillId="0" borderId="38" xfId="0" applyNumberFormat="1" applyFont="1" applyBorder="1" applyAlignment="1">
      <alignment horizontal="center" vertical="center"/>
    </xf>
    <xf numFmtId="164" fontId="25" fillId="0" borderId="4" xfId="0" applyNumberFormat="1" applyFont="1" applyBorder="1" applyAlignment="1">
      <alignment horizontal="center" vertical="center"/>
    </xf>
    <xf numFmtId="0" fontId="37" fillId="0" borderId="0" xfId="0" applyFont="1" applyAlignment="1">
      <alignment horizontal="left" vertical="center" wrapText="1"/>
    </xf>
    <xf numFmtId="0" fontId="36" fillId="0" borderId="0" xfId="0" applyFont="1"/>
    <xf numFmtId="0" fontId="35" fillId="0" borderId="64" xfId="0" applyFont="1" applyBorder="1" applyAlignment="1">
      <alignment horizontal="left" vertical="center" wrapText="1"/>
    </xf>
    <xf numFmtId="0" fontId="35" fillId="0" borderId="63" xfId="0" applyFont="1" applyBorder="1" applyAlignment="1">
      <alignment horizontal="left" vertical="center" wrapText="1"/>
    </xf>
    <xf numFmtId="0" fontId="35" fillId="0" borderId="62" xfId="0" applyFont="1" applyBorder="1" applyAlignment="1">
      <alignment horizontal="left" vertical="center" wrapText="1"/>
    </xf>
    <xf numFmtId="0" fontId="35" fillId="0" borderId="61" xfId="0" applyFont="1" applyBorder="1" applyAlignment="1">
      <alignment horizontal="left" vertical="center" wrapText="1"/>
    </xf>
    <xf numFmtId="0" fontId="35" fillId="0" borderId="60" xfId="0" applyFont="1" applyBorder="1" applyAlignment="1">
      <alignment horizontal="left" vertical="center" wrapText="1"/>
    </xf>
    <xf numFmtId="0" fontId="35" fillId="0" borderId="59" xfId="0" applyFont="1" applyBorder="1" applyAlignment="1">
      <alignment horizontal="left" vertical="center" wrapText="1"/>
    </xf>
    <xf numFmtId="0" fontId="35" fillId="0" borderId="67" xfId="0" applyFont="1" applyBorder="1" applyAlignment="1">
      <alignment horizontal="left" vertical="center" wrapText="1"/>
    </xf>
    <xf numFmtId="0" fontId="35" fillId="0" borderId="66" xfId="0" applyFont="1" applyBorder="1" applyAlignment="1">
      <alignment horizontal="left" vertical="center" wrapText="1"/>
    </xf>
    <xf numFmtId="0" fontId="35" fillId="0" borderId="65" xfId="0" applyFont="1" applyBorder="1" applyAlignment="1">
      <alignment horizontal="left" vertical="center" wrapText="1"/>
    </xf>
    <xf numFmtId="0" fontId="35" fillId="0" borderId="49" xfId="0" applyFont="1" applyBorder="1" applyAlignment="1">
      <alignment horizontal="left" vertical="center" wrapText="1"/>
    </xf>
    <xf numFmtId="0" fontId="0" fillId="0" borderId="0" xfId="0"/>
    <xf numFmtId="0" fontId="35" fillId="0" borderId="51" xfId="0" applyFont="1" applyBorder="1" applyAlignment="1">
      <alignment horizontal="left" vertical="center" wrapText="1"/>
    </xf>
    <xf numFmtId="0" fontId="25" fillId="0" borderId="45" xfId="0" applyFont="1" applyBorder="1" applyAlignment="1">
      <alignment horizontal="center" vertical="center" wrapText="1"/>
    </xf>
    <xf numFmtId="0" fontId="25" fillId="0" borderId="38" xfId="0" applyFont="1" applyBorder="1" applyAlignment="1">
      <alignment horizontal="center" vertical="center" wrapText="1"/>
    </xf>
    <xf numFmtId="0" fontId="25" fillId="0" borderId="4" xfId="0" applyFont="1" applyBorder="1" applyAlignment="1">
      <alignment horizontal="center" vertical="center" wrapText="1"/>
    </xf>
    <xf numFmtId="0" fontId="26" fillId="20" borderId="45" xfId="0" applyFont="1" applyFill="1" applyBorder="1" applyAlignment="1">
      <alignment horizontal="center" vertical="center" wrapText="1"/>
    </xf>
    <xf numFmtId="0" fontId="26" fillId="20" borderId="4" xfId="0" applyFont="1" applyFill="1" applyBorder="1" applyAlignment="1">
      <alignment horizontal="center" vertical="center" wrapText="1"/>
    </xf>
    <xf numFmtId="0" fontId="27" fillId="0" borderId="43" xfId="0" applyFont="1" applyBorder="1" applyAlignment="1">
      <alignment horizontal="center" vertical="center" wrapText="1"/>
    </xf>
    <xf numFmtId="0" fontId="27" fillId="0" borderId="40" xfId="0" applyFont="1" applyBorder="1" applyAlignment="1">
      <alignment horizontal="center" vertical="center" wrapText="1"/>
    </xf>
    <xf numFmtId="0" fontId="27" fillId="0" borderId="26" xfId="0" applyFont="1" applyBorder="1" applyAlignment="1">
      <alignment horizontal="center" vertical="center" wrapText="1"/>
    </xf>
    <xf numFmtId="165" fontId="27" fillId="0" borderId="43" xfId="0" applyNumberFormat="1" applyFont="1" applyBorder="1" applyAlignment="1">
      <alignment horizontal="center" vertical="center"/>
    </xf>
    <xf numFmtId="165" fontId="27" fillId="0" borderId="40" xfId="0" applyNumberFormat="1" applyFont="1" applyBorder="1" applyAlignment="1">
      <alignment horizontal="center" vertical="center"/>
    </xf>
    <xf numFmtId="165" fontId="27" fillId="0" borderId="26" xfId="0" applyNumberFormat="1" applyFont="1" applyBorder="1" applyAlignment="1">
      <alignment horizontal="center" vertical="center"/>
    </xf>
    <xf numFmtId="0" fontId="25" fillId="0" borderId="5" xfId="0" applyFont="1" applyBorder="1" applyAlignment="1">
      <alignment horizontal="center" vertical="center"/>
    </xf>
    <xf numFmtId="0" fontId="25" fillId="0" borderId="39" xfId="0" applyFont="1" applyBorder="1" applyAlignment="1">
      <alignment horizontal="center" vertical="center"/>
    </xf>
    <xf numFmtId="0" fontId="25" fillId="0" borderId="37" xfId="0" applyFont="1" applyBorder="1" applyAlignment="1">
      <alignment horizontal="center" vertical="center"/>
    </xf>
    <xf numFmtId="0" fontId="27" fillId="0" borderId="43" xfId="0" applyFont="1" applyBorder="1" applyAlignment="1">
      <alignment horizontal="center" vertical="center"/>
    </xf>
    <xf numFmtId="0" fontId="27" fillId="0" borderId="40" xfId="0" applyFont="1" applyBorder="1" applyAlignment="1">
      <alignment horizontal="center" vertical="center"/>
    </xf>
    <xf numFmtId="0" fontId="27" fillId="0" borderId="26" xfId="0" applyFont="1" applyBorder="1" applyAlignment="1">
      <alignment horizontal="center" vertical="center"/>
    </xf>
    <xf numFmtId="0" fontId="31" fillId="0" borderId="45" xfId="0" applyFont="1" applyBorder="1" applyAlignment="1">
      <alignment horizontal="center" vertical="center"/>
    </xf>
    <xf numFmtId="0" fontId="31" fillId="0" borderId="38" xfId="0" applyFont="1" applyBorder="1" applyAlignment="1">
      <alignment horizontal="center" vertical="center"/>
    </xf>
    <xf numFmtId="0" fontId="31" fillId="0" borderId="4" xfId="0" applyFont="1" applyBorder="1" applyAlignment="1">
      <alignment horizontal="center" vertical="center"/>
    </xf>
    <xf numFmtId="0" fontId="25" fillId="0" borderId="43" xfId="0" applyFont="1" applyBorder="1" applyAlignment="1">
      <alignment horizontal="center" vertical="center" wrapText="1"/>
    </xf>
    <xf numFmtId="0" fontId="25" fillId="0" borderId="40" xfId="0" applyFont="1" applyBorder="1" applyAlignment="1">
      <alignment horizontal="center" vertical="center" wrapText="1"/>
    </xf>
    <xf numFmtId="0" fontId="25" fillId="0" borderId="26" xfId="0" applyFont="1" applyBorder="1" applyAlignment="1">
      <alignment horizontal="center" vertical="center" wrapText="1"/>
    </xf>
    <xf numFmtId="0" fontId="34" fillId="0" borderId="58" xfId="0" applyFont="1" applyBorder="1" applyAlignment="1">
      <alignment horizontal="center" vertical="center" wrapText="1"/>
    </xf>
    <xf numFmtId="0" fontId="34" fillId="0" borderId="56" xfId="0" applyFont="1" applyBorder="1" applyAlignment="1">
      <alignment horizontal="center" vertical="center" wrapText="1"/>
    </xf>
    <xf numFmtId="0" fontId="34" fillId="0" borderId="24"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39" xfId="0" applyFont="1" applyBorder="1" applyAlignment="1">
      <alignment horizontal="center" vertical="center" wrapText="1"/>
    </xf>
    <xf numFmtId="0" fontId="26" fillId="0" borderId="37" xfId="0" applyFont="1" applyBorder="1" applyAlignment="1">
      <alignment horizontal="center" vertical="center" wrapText="1"/>
    </xf>
    <xf numFmtId="0" fontId="33" fillId="18" borderId="54" xfId="0" applyFont="1" applyFill="1" applyBorder="1" applyAlignment="1">
      <alignment horizontal="center" vertical="center" wrapText="1"/>
    </xf>
    <xf numFmtId="0" fontId="33" fillId="18" borderId="53" xfId="0" applyFont="1" applyFill="1" applyBorder="1" applyAlignment="1">
      <alignment horizontal="center" vertical="center" wrapText="1"/>
    </xf>
    <xf numFmtId="0" fontId="33" fillId="18" borderId="52" xfId="0" applyFont="1" applyFill="1" applyBorder="1" applyAlignment="1">
      <alignment horizontal="center" vertical="center" wrapText="1"/>
    </xf>
    <xf numFmtId="0" fontId="33" fillId="16" borderId="54" xfId="0" applyFont="1" applyFill="1" applyBorder="1" applyAlignment="1">
      <alignment horizontal="center" vertical="center" wrapText="1"/>
    </xf>
    <xf numFmtId="0" fontId="33" fillId="16" borderId="53" xfId="0" applyFont="1" applyFill="1" applyBorder="1" applyAlignment="1">
      <alignment horizontal="center" vertical="center" wrapText="1"/>
    </xf>
    <xf numFmtId="0" fontId="33" fillId="16" borderId="52" xfId="0" applyFont="1" applyFill="1" applyBorder="1" applyAlignment="1">
      <alignment horizontal="center" vertical="center" wrapText="1"/>
    </xf>
    <xf numFmtId="0" fontId="33" fillId="15" borderId="54" xfId="0" applyFont="1" applyFill="1" applyBorder="1" applyAlignment="1">
      <alignment horizontal="center" vertical="center" wrapText="1"/>
    </xf>
    <xf numFmtId="0" fontId="33" fillId="15" borderId="53" xfId="0" applyFont="1" applyFill="1" applyBorder="1" applyAlignment="1">
      <alignment horizontal="center" vertical="center" wrapText="1"/>
    </xf>
    <xf numFmtId="0" fontId="33" fillId="15" borderId="52" xfId="0" applyFont="1" applyFill="1" applyBorder="1" applyAlignment="1">
      <alignment horizontal="center" vertical="center" wrapText="1"/>
    </xf>
    <xf numFmtId="0" fontId="31" fillId="8" borderId="37" xfId="0" applyFont="1" applyFill="1" applyBorder="1" applyAlignment="1">
      <alignment horizontal="center"/>
    </xf>
    <xf numFmtId="0" fontId="31" fillId="8" borderId="36" xfId="0" applyFont="1" applyFill="1" applyBorder="1" applyAlignment="1">
      <alignment horizontal="center"/>
    </xf>
    <xf numFmtId="0" fontId="31" fillId="8" borderId="32" xfId="0" applyFont="1" applyFill="1" applyBorder="1" applyAlignment="1">
      <alignment horizontal="center"/>
    </xf>
    <xf numFmtId="0" fontId="31" fillId="8" borderId="54" xfId="0" applyFont="1" applyFill="1" applyBorder="1" applyAlignment="1">
      <alignment horizontal="center"/>
    </xf>
    <xf numFmtId="0" fontId="31" fillId="8" borderId="53" xfId="0" applyFont="1" applyFill="1" applyBorder="1" applyAlignment="1">
      <alignment horizontal="center"/>
    </xf>
    <xf numFmtId="0" fontId="31" fillId="8" borderId="52" xfId="0" applyFont="1" applyFill="1" applyBorder="1" applyAlignment="1">
      <alignment horizontal="center"/>
    </xf>
    <xf numFmtId="0" fontId="27" fillId="0" borderId="57" xfId="0" applyFont="1" applyBorder="1" applyAlignment="1">
      <alignment horizontal="center" vertical="center" wrapText="1"/>
    </xf>
    <xf numFmtId="0" fontId="27" fillId="0" borderId="55" xfId="0" applyFont="1" applyBorder="1" applyAlignment="1">
      <alignment horizontal="center" vertical="center" wrapText="1"/>
    </xf>
    <xf numFmtId="0" fontId="27" fillId="0" borderId="31" xfId="0" applyFont="1" applyBorder="1" applyAlignment="1">
      <alignment horizontal="center" vertical="center" wrapText="1"/>
    </xf>
  </cellXfs>
  <cellStyles count="4">
    <cellStyle name="Hyperlink" xfId="3" xr:uid="{00000000-000B-0000-0000-000008000000}"/>
    <cellStyle name="Normal" xfId="0" builtinId="0"/>
    <cellStyle name="Normal 2" xfId="2" xr:uid="{120DAC0C-52AA-4A5B-B9CE-59317CDFABB4}"/>
    <cellStyle name="Porcentaje" xfId="1" builtinId="5"/>
  </cellStyles>
  <dxfs count="45">
    <dxf>
      <font>
        <color theme="0"/>
      </font>
      <fill>
        <patternFill>
          <bgColor rgb="FFFF0000"/>
        </patternFill>
      </fill>
    </dxf>
    <dxf>
      <fill>
        <patternFill>
          <bgColor rgb="FFFFC000"/>
        </patternFill>
      </fill>
    </dxf>
    <dxf>
      <font>
        <color theme="0"/>
      </font>
      <fill>
        <patternFill>
          <bgColor rgb="FF00B050"/>
        </patternFill>
      </fill>
    </dxf>
    <dxf>
      <fill>
        <patternFill>
          <bgColor theme="0" tint="-0.24994659260841701"/>
        </patternFill>
      </fill>
    </dxf>
    <dxf>
      <font>
        <color theme="0"/>
      </font>
      <fill>
        <patternFill>
          <bgColor rgb="FFFF0000"/>
        </patternFill>
      </fill>
    </dxf>
    <dxf>
      <fill>
        <patternFill>
          <bgColor rgb="FFFFC000"/>
        </patternFill>
      </fill>
    </dxf>
    <dxf>
      <font>
        <color theme="0"/>
      </font>
      <fill>
        <patternFill>
          <bgColor rgb="FF00B050"/>
        </patternFill>
      </fill>
    </dxf>
    <dxf>
      <fill>
        <patternFill>
          <bgColor theme="0" tint="-0.24994659260841701"/>
        </patternFill>
      </fill>
    </dxf>
    <dxf>
      <font>
        <color theme="0"/>
      </font>
      <fill>
        <patternFill>
          <fgColor rgb="FFFF0000"/>
          <bgColor rgb="FFFF0000"/>
        </patternFill>
      </fill>
    </dxf>
    <dxf>
      <fill>
        <patternFill>
          <bgColor rgb="FFFFC000"/>
        </patternFill>
      </fill>
    </dxf>
    <dxf>
      <font>
        <color theme="0"/>
      </font>
      <fill>
        <patternFill>
          <bgColor rgb="FF00B050"/>
        </patternFill>
      </fill>
    </dxf>
    <dxf>
      <fill>
        <patternFill>
          <bgColor theme="0" tint="-0.24994659260841701"/>
        </patternFill>
      </fill>
    </dxf>
    <dxf>
      <font>
        <color theme="0"/>
      </font>
      <fill>
        <patternFill>
          <bgColor rgb="FFFF0000"/>
        </patternFill>
      </fill>
    </dxf>
    <dxf>
      <fill>
        <patternFill>
          <bgColor rgb="FFFFC000"/>
        </patternFill>
      </fill>
    </dxf>
    <dxf>
      <font>
        <color theme="0"/>
      </font>
      <fill>
        <patternFill>
          <fgColor auto="1"/>
          <bgColor rgb="FF00B050"/>
        </patternFill>
      </fill>
    </dxf>
    <dxf>
      <fill>
        <patternFill>
          <bgColor theme="0" tint="-0.24994659260841701"/>
        </patternFill>
      </fill>
    </dxf>
    <dxf>
      <font>
        <color theme="0"/>
      </font>
      <fill>
        <patternFill>
          <fgColor auto="1"/>
          <bgColor rgb="FFFF0000"/>
        </patternFill>
      </fill>
    </dxf>
    <dxf>
      <fill>
        <patternFill>
          <bgColor rgb="FFFFC000"/>
        </patternFill>
      </fill>
    </dxf>
    <dxf>
      <font>
        <color theme="0"/>
      </font>
      <fill>
        <patternFill>
          <bgColor rgb="FF00B050"/>
        </patternFill>
      </fill>
    </dxf>
    <dxf>
      <fill>
        <patternFill>
          <bgColor theme="0" tint="-0.499984740745262"/>
        </patternFill>
      </fill>
    </dxf>
    <dxf>
      <font>
        <color theme="0"/>
      </font>
      <fill>
        <patternFill>
          <fgColor auto="1"/>
          <bgColor rgb="FFFF0000"/>
        </patternFill>
      </fill>
    </dxf>
    <dxf>
      <fill>
        <patternFill>
          <bgColor rgb="FFFFC000"/>
        </patternFill>
      </fill>
    </dxf>
    <dxf>
      <font>
        <color theme="0"/>
      </font>
      <fill>
        <patternFill>
          <bgColor rgb="FF00B050"/>
        </patternFill>
      </fill>
    </dxf>
    <dxf>
      <fill>
        <patternFill>
          <bgColor theme="0" tint="-0.499984740745262"/>
        </patternFill>
      </fill>
    </dxf>
    <dxf>
      <font>
        <color theme="0"/>
      </font>
      <fill>
        <patternFill>
          <fgColor auto="1"/>
          <bgColor rgb="FFFF0000"/>
        </patternFill>
      </fill>
    </dxf>
    <dxf>
      <fill>
        <patternFill>
          <bgColor rgb="FFFFC000"/>
        </patternFill>
      </fill>
    </dxf>
    <dxf>
      <font>
        <color theme="0"/>
      </font>
      <fill>
        <patternFill>
          <bgColor rgb="FF00B050"/>
        </patternFill>
      </fill>
    </dxf>
    <dxf>
      <fill>
        <patternFill>
          <bgColor theme="0" tint="-0.499984740745262"/>
        </patternFill>
      </fill>
    </dxf>
    <dxf>
      <font>
        <color theme="0"/>
      </font>
      <fill>
        <patternFill>
          <fgColor auto="1"/>
          <bgColor rgb="FFFF0000"/>
        </patternFill>
      </fill>
    </dxf>
    <dxf>
      <fill>
        <patternFill>
          <bgColor rgb="FFFFC000"/>
        </patternFill>
      </fill>
    </dxf>
    <dxf>
      <font>
        <color theme="0"/>
      </font>
      <fill>
        <patternFill>
          <bgColor rgb="FF00B050"/>
        </patternFill>
      </fill>
    </dxf>
    <dxf>
      <fill>
        <patternFill>
          <bgColor theme="0" tint="-0.499984740745262"/>
        </patternFill>
      </fill>
    </dxf>
    <dxf>
      <fill>
        <patternFill>
          <bgColor rgb="FFC00000"/>
        </patternFill>
      </fill>
    </dxf>
    <dxf>
      <fill>
        <patternFill>
          <bgColor rgb="FFFFFF00"/>
        </patternFill>
      </fill>
    </dxf>
    <dxf>
      <fill>
        <patternFill>
          <bgColor rgb="FF00B050"/>
        </patternFill>
      </fill>
    </dxf>
    <dxf>
      <fill>
        <patternFill>
          <bgColor rgb="FFC00000"/>
        </patternFill>
      </fill>
    </dxf>
    <dxf>
      <fill>
        <patternFill>
          <bgColor rgb="FFFFFF00"/>
        </patternFill>
      </fill>
    </dxf>
    <dxf>
      <fill>
        <patternFill>
          <bgColor rgb="FF00B050"/>
        </patternFill>
      </fill>
    </dxf>
    <dxf>
      <fill>
        <patternFill>
          <bgColor rgb="FFC00000"/>
        </patternFill>
      </fill>
    </dxf>
    <dxf>
      <fill>
        <patternFill>
          <bgColor rgb="FFFFFF00"/>
        </patternFill>
      </fill>
    </dxf>
    <dxf>
      <fill>
        <patternFill>
          <bgColor rgb="FF00B050"/>
        </patternFill>
      </fill>
    </dxf>
    <dxf>
      <fill>
        <patternFill>
          <bgColor theme="0" tint="-0.499984740745262"/>
        </patternFill>
      </fill>
    </dxf>
    <dxf>
      <fill>
        <patternFill>
          <bgColor rgb="FFC00000"/>
        </patternFill>
      </fill>
    </dxf>
    <dxf>
      <fill>
        <patternFill>
          <bgColor rgb="FFFFFF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2.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0</xdr:col>
      <xdr:colOff>631934</xdr:colOff>
      <xdr:row>0</xdr:row>
      <xdr:rowOff>158969</xdr:rowOff>
    </xdr:from>
    <xdr:ext cx="584637" cy="784776"/>
    <xdr:pic>
      <xdr:nvPicPr>
        <xdr:cNvPr id="2" name="image2.jpeg">
          <a:extLst>
            <a:ext uri="{FF2B5EF4-FFF2-40B4-BE49-F238E27FC236}">
              <a16:creationId xmlns:a16="http://schemas.microsoft.com/office/drawing/2014/main" id="{E4B45E7C-D539-D44D-A511-9E915FB4B6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1934" y="158969"/>
          <a:ext cx="584637" cy="784776"/>
        </a:xfrm>
        <a:prstGeom prst="rect">
          <a:avLst/>
        </a:prstGeom>
      </xdr:spPr>
    </xdr:pic>
    <xdr:clientData/>
  </xdr:oneCellAnchor>
  <xdr:oneCellAnchor>
    <xdr:from>
      <xdr:col>1</xdr:col>
      <xdr:colOff>567727</xdr:colOff>
      <xdr:row>0</xdr:row>
      <xdr:rowOff>108917</xdr:rowOff>
    </xdr:from>
    <xdr:ext cx="1391548" cy="774533"/>
    <xdr:pic>
      <xdr:nvPicPr>
        <xdr:cNvPr id="3" name="Imagen 2" descr="Icono&#10;&#10;Descripción generada automáticamente">
          <a:extLst>
            <a:ext uri="{FF2B5EF4-FFF2-40B4-BE49-F238E27FC236}">
              <a16:creationId xmlns:a16="http://schemas.microsoft.com/office/drawing/2014/main" id="{513B5775-AFB3-3445-AD52-C51D9F757CF3}"/>
            </a:ext>
          </a:extLst>
        </xdr:cNvPr>
        <xdr:cNvPicPr>
          <a:picLocks noChangeAspect="1"/>
        </xdr:cNvPicPr>
      </xdr:nvPicPr>
      <xdr:blipFill>
        <a:blip xmlns:r="http://schemas.openxmlformats.org/officeDocument/2006/relationships" r:embed="rId2"/>
        <a:stretch>
          <a:fillRect/>
        </a:stretch>
      </xdr:blipFill>
      <xdr:spPr>
        <a:xfrm>
          <a:off x="1444027" y="108917"/>
          <a:ext cx="1391548" cy="77453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109483</xdr:colOff>
      <xdr:row>2</xdr:row>
      <xdr:rowOff>142328</xdr:rowOff>
    </xdr:from>
    <xdr:ext cx="1533739" cy="547607"/>
    <xdr:pic>
      <xdr:nvPicPr>
        <xdr:cNvPr id="2" name="Imagen 1">
          <a:extLst>
            <a:ext uri="{FF2B5EF4-FFF2-40B4-BE49-F238E27FC236}">
              <a16:creationId xmlns:a16="http://schemas.microsoft.com/office/drawing/2014/main" id="{65298A31-946B-5C47-968D-579681C5513C}"/>
            </a:ext>
          </a:extLst>
        </xdr:cNvPr>
        <xdr:cNvPicPr>
          <a:picLocks noChangeAspect="1"/>
        </xdr:cNvPicPr>
      </xdr:nvPicPr>
      <xdr:blipFill>
        <a:blip xmlns:r="http://schemas.openxmlformats.org/officeDocument/2006/relationships" r:embed="rId1"/>
        <a:stretch>
          <a:fillRect/>
        </a:stretch>
      </xdr:blipFill>
      <xdr:spPr>
        <a:xfrm>
          <a:off x="1862083" y="523328"/>
          <a:ext cx="1533739" cy="547607"/>
        </a:xfrm>
        <a:prstGeom prst="rect">
          <a:avLst/>
        </a:prstGeom>
      </xdr:spPr>
    </xdr:pic>
    <xdr:clientData/>
  </xdr:oneCellAnchor>
</xdr:wsDr>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82B53-DEA4-D547-9862-D7DE57FFC624}">
  <dimension ref="B2:L24"/>
  <sheetViews>
    <sheetView workbookViewId="0">
      <selection activeCell="L13" sqref="L13"/>
    </sheetView>
  </sheetViews>
  <sheetFormatPr baseColWidth="10" defaultColWidth="11.5" defaultRowHeight="15"/>
  <cols>
    <col min="3" max="3" width="26" customWidth="1"/>
    <col min="4" max="11" width="17.83203125" customWidth="1"/>
    <col min="12" max="12" width="32.1640625" customWidth="1"/>
  </cols>
  <sheetData>
    <row r="2" spans="2:12" ht="16" thickBot="1"/>
    <row r="3" spans="2:12" ht="16" thickBot="1">
      <c r="B3" s="321" t="s">
        <v>0</v>
      </c>
      <c r="C3" s="323" t="s">
        <v>1</v>
      </c>
      <c r="D3" s="325" t="s">
        <v>2</v>
      </c>
      <c r="E3" s="326"/>
      <c r="F3" s="325" t="s">
        <v>3</v>
      </c>
      <c r="G3" s="326"/>
      <c r="H3" s="325" t="s">
        <v>4</v>
      </c>
      <c r="I3" s="326"/>
      <c r="J3" s="325" t="s">
        <v>5</v>
      </c>
      <c r="K3" s="326"/>
      <c r="L3" s="321" t="s">
        <v>6</v>
      </c>
    </row>
    <row r="4" spans="2:12" ht="31" thickBot="1">
      <c r="B4" s="322"/>
      <c r="C4" s="324"/>
      <c r="D4" s="137" t="s">
        <v>7</v>
      </c>
      <c r="E4" s="138" t="s">
        <v>8</v>
      </c>
      <c r="F4" s="137" t="s">
        <v>7</v>
      </c>
      <c r="G4" s="138" t="s">
        <v>8</v>
      </c>
      <c r="H4" s="137" t="s">
        <v>7</v>
      </c>
      <c r="I4" s="138" t="s">
        <v>8</v>
      </c>
      <c r="J4" s="137" t="s">
        <v>7</v>
      </c>
      <c r="K4" s="138" t="s">
        <v>8</v>
      </c>
      <c r="L4" s="322"/>
    </row>
    <row r="5" spans="2:12" ht="32">
      <c r="B5" s="139">
        <v>1</v>
      </c>
      <c r="C5" s="140" t="s">
        <v>9</v>
      </c>
      <c r="D5" s="141">
        <v>0.11280800000000001</v>
      </c>
      <c r="E5" s="142">
        <v>0.13173925104331086</v>
      </c>
      <c r="F5" s="141"/>
      <c r="G5" s="142"/>
      <c r="H5" s="141"/>
      <c r="I5" s="142"/>
      <c r="J5" s="141"/>
      <c r="K5" s="142"/>
      <c r="L5" s="143"/>
    </row>
    <row r="6" spans="2:12" ht="32">
      <c r="B6" s="144">
        <v>2</v>
      </c>
      <c r="C6" s="145" t="s">
        <v>10</v>
      </c>
      <c r="D6" s="141">
        <v>0.31567948717948718</v>
      </c>
      <c r="E6" s="146">
        <v>0.20881795001122078</v>
      </c>
      <c r="F6" s="141"/>
      <c r="G6" s="146"/>
      <c r="H6" s="141"/>
      <c r="I6" s="146"/>
      <c r="J6" s="141"/>
      <c r="K6" s="146"/>
      <c r="L6" s="147"/>
    </row>
    <row r="7" spans="2:12" ht="41" customHeight="1">
      <c r="B7" s="148">
        <v>3</v>
      </c>
      <c r="C7" s="149" t="s">
        <v>11</v>
      </c>
      <c r="D7" s="141">
        <f>'Estrategia Racionalización trám'!$T$44</f>
        <v>0.2</v>
      </c>
      <c r="E7" s="317">
        <v>0</v>
      </c>
      <c r="F7" s="151"/>
      <c r="G7" s="150"/>
      <c r="H7" s="151"/>
      <c r="I7" s="150"/>
      <c r="J7" s="151"/>
      <c r="K7" s="150"/>
      <c r="L7" s="152"/>
    </row>
    <row r="8" spans="2:12" ht="42" customHeight="1">
      <c r="C8" s="149" t="s">
        <v>12</v>
      </c>
      <c r="D8" s="319">
        <f>(D5+D6+D7)/3</f>
        <v>0.20949582905982908</v>
      </c>
      <c r="F8" s="310">
        <f>(F5+F6+F7)/3</f>
        <v>0</v>
      </c>
      <c r="H8" s="310">
        <f>(H5+H6+H7)/3</f>
        <v>0</v>
      </c>
      <c r="J8" s="310">
        <f>(J5+J6+J7)/3</f>
        <v>0</v>
      </c>
    </row>
    <row r="13" spans="2:12" ht="19">
      <c r="F13" s="318"/>
    </row>
    <row r="24" spans="6:6">
      <c r="F24" s="320"/>
    </row>
  </sheetData>
  <sheetProtection sheet="1" objects="1" scenarios="1"/>
  <mergeCells count="7">
    <mergeCell ref="L3:L4"/>
    <mergeCell ref="B3:B4"/>
    <mergeCell ref="C3:C4"/>
    <mergeCell ref="D3:E3"/>
    <mergeCell ref="F3:G3"/>
    <mergeCell ref="H3:I3"/>
    <mergeCell ref="J3:K3"/>
  </mergeCells>
  <conditionalFormatting sqref="D5:D8">
    <cfRule type="expression" dxfId="44" priority="11">
      <formula>D5&gt;=(E5*0.9)</formula>
    </cfRule>
    <cfRule type="expression" dxfId="43" priority="12">
      <formula>AND(D5&lt;(E5*0.9),D5&gt;=(E5*0.75))</formula>
    </cfRule>
    <cfRule type="expression" dxfId="42" priority="13">
      <formula>(D5&lt;(E5*0.75))</formula>
    </cfRule>
  </conditionalFormatting>
  <conditionalFormatting sqref="D8">
    <cfRule type="containsBlanks" dxfId="41" priority="1">
      <formula>LEN(TRIM(D8))=0</formula>
    </cfRule>
  </conditionalFormatting>
  <conditionalFormatting sqref="F5:F6">
    <cfRule type="expression" dxfId="40" priority="8">
      <formula>F5&gt;=(G5*0.9)</formula>
    </cfRule>
    <cfRule type="expression" dxfId="39" priority="9">
      <formula>AND(F5&lt;(G5*0.9),F5&gt;=(G5*0.75))</formula>
    </cfRule>
    <cfRule type="expression" dxfId="38" priority="10">
      <formula>(F5&lt;(G5*0.75))</formula>
    </cfRule>
  </conditionalFormatting>
  <conditionalFormatting sqref="H5:H6">
    <cfRule type="expression" dxfId="37" priority="5">
      <formula>H5&gt;=(I5*0.9)</formula>
    </cfRule>
    <cfRule type="expression" dxfId="36" priority="6">
      <formula>AND(H5&lt;(I5*0.9),H5&gt;=(I5*0.75))</formula>
    </cfRule>
    <cfRule type="expression" dxfId="35" priority="7">
      <formula>(H5&lt;(I5*0.75))</formula>
    </cfRule>
  </conditionalFormatting>
  <conditionalFormatting sqref="J5:J6">
    <cfRule type="expression" dxfId="34" priority="2">
      <formula>J5&gt;=(K5*0.9)</formula>
    </cfRule>
    <cfRule type="expression" dxfId="33" priority="3">
      <formula>AND(J5&lt;(K5*0.9),J5&gt;=(K5*0.75))</formula>
    </cfRule>
    <cfRule type="expression" dxfId="32" priority="4">
      <formula>(J5&lt;(K5*0.75))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4EDD4-1F6E-A341-B32C-8F70169BAFE0}">
  <sheetPr>
    <tabColor theme="9" tint="0.39997558519241921"/>
  </sheetPr>
  <dimension ref="A1:AJ1267"/>
  <sheetViews>
    <sheetView showGridLines="0" topLeftCell="F1" zoomScale="120" zoomScaleNormal="120" workbookViewId="0">
      <selection activeCell="AM10" sqref="AM10"/>
    </sheetView>
  </sheetViews>
  <sheetFormatPr baseColWidth="10" defaultColWidth="11.5" defaultRowHeight="15.75" customHeight="1"/>
  <cols>
    <col min="1" max="1" width="35.33203125" style="4" customWidth="1"/>
    <col min="2" max="2" width="35.33203125" style="7" customWidth="1"/>
    <col min="3" max="3" width="23.83203125" style="5" customWidth="1"/>
    <col min="4" max="5" width="19.6640625" style="5" customWidth="1"/>
    <col min="6" max="6" width="97" style="1" customWidth="1"/>
    <col min="7" max="7" width="32.5" style="1" customWidth="1"/>
    <col min="8" max="8" width="32.5" style="12" customWidth="1"/>
    <col min="9" max="9" width="38.1640625" style="6" customWidth="1"/>
    <col min="10" max="10" width="33.5" style="1" customWidth="1"/>
    <col min="11" max="11" width="26" style="1" customWidth="1"/>
    <col min="12" max="12" width="31" style="1" customWidth="1"/>
    <col min="13" max="13" width="45.6640625" style="282" hidden="1" customWidth="1"/>
    <col min="14" max="14" width="73.5" style="282" hidden="1" customWidth="1"/>
    <col min="15" max="15" width="41.33203125" style="282" hidden="1" customWidth="1"/>
    <col min="16" max="16" width="12" style="1" customWidth="1"/>
    <col min="17" max="17" width="14.1640625" style="1" customWidth="1"/>
    <col min="18" max="18" width="23.1640625" style="1" customWidth="1"/>
    <col min="19" max="21" width="27.5" style="1" hidden="1" customWidth="1"/>
    <col min="22" max="23" width="16.6640625" style="1" hidden="1" customWidth="1"/>
    <col min="24" max="24" width="24" style="1" hidden="1" customWidth="1"/>
    <col min="25" max="27" width="22.5" style="1" hidden="1" customWidth="1"/>
    <col min="28" max="29" width="16.6640625" style="1" hidden="1" customWidth="1"/>
    <col min="30" max="30" width="22.33203125" style="1" hidden="1" customWidth="1"/>
    <col min="31" max="33" width="23" style="1" hidden="1" customWidth="1"/>
    <col min="34" max="35" width="15.83203125" style="1" hidden="1" customWidth="1"/>
    <col min="36" max="36" width="24" style="1" hidden="1" customWidth="1"/>
    <col min="37" max="16384" width="11.5" style="1"/>
  </cols>
  <sheetData>
    <row r="1" spans="1:36" ht="66" customHeight="1">
      <c r="A1" s="10" t="e" vm="1">
        <v>#VALUE!</v>
      </c>
      <c r="B1" s="34" t="s">
        <v>13</v>
      </c>
      <c r="C1" s="19"/>
      <c r="D1" s="19"/>
      <c r="E1" s="19"/>
      <c r="F1" s="19"/>
      <c r="G1" s="19"/>
      <c r="H1" s="19"/>
      <c r="I1" s="19"/>
      <c r="J1" s="19"/>
      <c r="K1" s="19"/>
      <c r="L1" s="19"/>
    </row>
    <row r="2" spans="1:36" ht="66" customHeight="1">
      <c r="A2" s="16" t="s">
        <v>14</v>
      </c>
      <c r="B2" s="343" t="s">
        <v>15</v>
      </c>
      <c r="C2" s="344"/>
      <c r="D2" s="344"/>
      <c r="E2" s="344"/>
      <c r="F2" s="344"/>
      <c r="G2" s="344"/>
      <c r="H2" s="344"/>
      <c r="I2" s="344"/>
      <c r="J2" s="344"/>
      <c r="K2" s="344"/>
      <c r="L2" s="344"/>
    </row>
    <row r="3" spans="1:36" s="4" customFormat="1" ht="66" customHeight="1">
      <c r="A3" s="179" t="s">
        <v>16</v>
      </c>
      <c r="B3" s="155" t="s">
        <v>17</v>
      </c>
      <c r="C3" s="153"/>
      <c r="D3" s="154"/>
      <c r="E3" s="153"/>
      <c r="F3" s="153"/>
      <c r="G3" s="153"/>
      <c r="H3" s="153"/>
      <c r="I3" s="153"/>
      <c r="J3" s="153"/>
      <c r="K3" s="153"/>
      <c r="L3" s="153"/>
      <c r="M3" s="283"/>
      <c r="N3" s="283"/>
      <c r="O3" s="283"/>
    </row>
    <row r="4" spans="1:36" s="11" customFormat="1" ht="39" customHeight="1" thickBot="1">
      <c r="A4" s="355" t="s">
        <v>18</v>
      </c>
      <c r="B4" s="357" t="s">
        <v>19</v>
      </c>
      <c r="C4" s="357" t="s">
        <v>20</v>
      </c>
      <c r="D4" s="357" t="s">
        <v>21</v>
      </c>
      <c r="E4" s="363" t="s">
        <v>22</v>
      </c>
      <c r="F4" s="359" t="s">
        <v>23</v>
      </c>
      <c r="G4" s="357" t="s">
        <v>24</v>
      </c>
      <c r="H4" s="372" t="s">
        <v>25</v>
      </c>
      <c r="I4" s="357" t="s">
        <v>26</v>
      </c>
      <c r="J4" s="361" t="s">
        <v>27</v>
      </c>
      <c r="K4" s="355" t="s">
        <v>28</v>
      </c>
      <c r="L4" s="363" t="s">
        <v>29</v>
      </c>
      <c r="M4" s="347" t="s">
        <v>30</v>
      </c>
      <c r="N4" s="348"/>
      <c r="O4" s="348"/>
      <c r="P4" s="348"/>
      <c r="Q4" s="349"/>
      <c r="R4" s="156">
        <v>46112</v>
      </c>
      <c r="S4" s="350" t="s">
        <v>31</v>
      </c>
      <c r="T4" s="350"/>
      <c r="U4" s="350"/>
      <c r="V4" s="350"/>
      <c r="W4" s="351"/>
      <c r="X4" s="157">
        <v>46203</v>
      </c>
      <c r="Y4" s="352" t="s">
        <v>32</v>
      </c>
      <c r="Z4" s="353"/>
      <c r="AA4" s="353"/>
      <c r="AB4" s="353"/>
      <c r="AC4" s="354"/>
      <c r="AD4" s="158">
        <v>46295</v>
      </c>
      <c r="AE4" s="352" t="s">
        <v>33</v>
      </c>
      <c r="AF4" s="353"/>
      <c r="AG4" s="353"/>
      <c r="AH4" s="353"/>
      <c r="AI4" s="354"/>
      <c r="AJ4" s="158">
        <v>46387</v>
      </c>
    </row>
    <row r="5" spans="1:36" s="11" customFormat="1" ht="66" customHeight="1" thickBot="1">
      <c r="A5" s="356"/>
      <c r="B5" s="358"/>
      <c r="C5" s="358"/>
      <c r="D5" s="358"/>
      <c r="E5" s="364"/>
      <c r="F5" s="360"/>
      <c r="G5" s="358"/>
      <c r="H5" s="373"/>
      <c r="I5" s="358"/>
      <c r="J5" s="362"/>
      <c r="K5" s="356"/>
      <c r="L5" s="364"/>
      <c r="M5" s="159" t="s">
        <v>34</v>
      </c>
      <c r="N5" s="160" t="s">
        <v>35</v>
      </c>
      <c r="O5" s="161" t="s">
        <v>36</v>
      </c>
      <c r="P5" s="162" t="s">
        <v>37</v>
      </c>
      <c r="Q5" s="163" t="s">
        <v>38</v>
      </c>
      <c r="R5" s="164" t="s">
        <v>39</v>
      </c>
      <c r="S5" s="177" t="s">
        <v>34</v>
      </c>
      <c r="T5" s="165" t="s">
        <v>35</v>
      </c>
      <c r="U5" s="166" t="s">
        <v>36</v>
      </c>
      <c r="V5" s="167" t="s">
        <v>37</v>
      </c>
      <c r="W5" s="168" t="s">
        <v>38</v>
      </c>
      <c r="X5" s="169" t="s">
        <v>39</v>
      </c>
      <c r="Y5" s="170" t="s">
        <v>34</v>
      </c>
      <c r="Z5" s="171" t="s">
        <v>35</v>
      </c>
      <c r="AA5" s="172" t="s">
        <v>36</v>
      </c>
      <c r="AB5" s="173" t="s">
        <v>37</v>
      </c>
      <c r="AC5" s="174" t="s">
        <v>38</v>
      </c>
      <c r="AD5" s="175" t="s">
        <v>39</v>
      </c>
      <c r="AE5" s="170" t="s">
        <v>34</v>
      </c>
      <c r="AF5" s="171" t="s">
        <v>35</v>
      </c>
      <c r="AG5" s="172" t="s">
        <v>36</v>
      </c>
      <c r="AH5" s="173" t="s">
        <v>37</v>
      </c>
      <c r="AI5" s="174" t="s">
        <v>38</v>
      </c>
      <c r="AJ5" s="175" t="s">
        <v>39</v>
      </c>
    </row>
    <row r="6" spans="1:36" ht="118.5" customHeight="1">
      <c r="A6" s="370" t="s">
        <v>40</v>
      </c>
      <c r="B6" s="376" t="s">
        <v>41</v>
      </c>
      <c r="C6" s="20" t="s">
        <v>42</v>
      </c>
      <c r="D6" s="134">
        <v>0.1</v>
      </c>
      <c r="E6" s="378">
        <v>0.5</v>
      </c>
      <c r="F6" s="239" t="s">
        <v>43</v>
      </c>
      <c r="G6" s="21" t="s">
        <v>44</v>
      </c>
      <c r="H6" s="22" t="s">
        <v>45</v>
      </c>
      <c r="I6" s="23" t="s">
        <v>46</v>
      </c>
      <c r="J6" s="35" t="s">
        <v>47</v>
      </c>
      <c r="K6" s="55">
        <v>46056</v>
      </c>
      <c r="L6" s="231">
        <v>46142</v>
      </c>
      <c r="M6" s="284" t="s">
        <v>48</v>
      </c>
      <c r="N6" s="291" t="s">
        <v>49</v>
      </c>
      <c r="O6" s="299" t="s">
        <v>50</v>
      </c>
      <c r="P6" s="336">
        <f>(Q6*D6)+(Q7*D7)+(Q8*D8)+(Q9*D9)+(Q10*D10)+(Q11*D11)+(Q12*D12)+(Q13*D13)</f>
        <v>0.106</v>
      </c>
      <c r="Q6" s="194">
        <v>0.3</v>
      </c>
      <c r="R6" s="190">
        <f>MIN(IF(R$4-$K6&lt;0,0,(R$4-$K6)/($L6-$K6)),1)</f>
        <v>0.65116279069767447</v>
      </c>
      <c r="S6" s="191"/>
      <c r="T6" s="181"/>
      <c r="U6" s="181"/>
      <c r="V6" s="327">
        <f>(W6*D6)+(W7*D7)+(W8*D8)+(W9*D9)+(W10*D10)+(W11*D11)+(W12*D12)+(W13*D13)</f>
        <v>0</v>
      </c>
      <c r="W6" s="194"/>
      <c r="X6" s="190">
        <f>MIN(IF(X$4-$K6&lt;0,0,(X$4-$K6)/($L6-$K6)),1)</f>
        <v>1</v>
      </c>
      <c r="Y6" s="181"/>
      <c r="Z6" s="181"/>
      <c r="AA6" s="181"/>
      <c r="AB6" s="327">
        <f>(AC6*D6)+(AC7*D7)+(AC8*D8)+(AC9*D9)+(AC10*D10)+(AC11*D11)+(AC12*D12)+(AC13*D13)</f>
        <v>0</v>
      </c>
      <c r="AC6" s="194"/>
      <c r="AD6" s="190">
        <f>MIN(IF(AD$4-$K6&lt;0,0,(AD$4-$K6)/($L6-$K6)),1)</f>
        <v>1</v>
      </c>
      <c r="AE6" s="181"/>
      <c r="AF6" s="181"/>
      <c r="AG6" s="181"/>
      <c r="AH6" s="327">
        <f>(AI6*D6)+(AI7*D7)+(AI8*D8)+(AI9*D9)+(AI10*D10)+(AI11*D11)+(AI12*D12)+(AI13*D13)</f>
        <v>0</v>
      </c>
      <c r="AI6" s="194"/>
      <c r="AJ6" s="190">
        <f>MIN(IF(AJ$4-$K6&lt;0,0,(AJ$4-$K6)/($L6-$K6)),1)</f>
        <v>1</v>
      </c>
    </row>
    <row r="7" spans="1:36" ht="96" customHeight="1">
      <c r="A7" s="371"/>
      <c r="B7" s="377"/>
      <c r="C7" s="2" t="s">
        <v>51</v>
      </c>
      <c r="D7" s="135">
        <v>0.1</v>
      </c>
      <c r="E7" s="379"/>
      <c r="F7" s="240" t="s">
        <v>52</v>
      </c>
      <c r="G7" s="13" t="s">
        <v>53</v>
      </c>
      <c r="H7" s="15" t="s">
        <v>54</v>
      </c>
      <c r="I7" s="3" t="s">
        <v>46</v>
      </c>
      <c r="J7" s="17" t="s">
        <v>55</v>
      </c>
      <c r="K7" s="18">
        <v>46070</v>
      </c>
      <c r="L7" s="232">
        <v>46387</v>
      </c>
      <c r="M7" s="281" t="s">
        <v>56</v>
      </c>
      <c r="N7" s="292" t="s">
        <v>57</v>
      </c>
      <c r="O7" s="300" t="s">
        <v>58</v>
      </c>
      <c r="P7" s="337"/>
      <c r="Q7" s="184">
        <v>0.16</v>
      </c>
      <c r="R7" s="185">
        <f t="shared" ref="R7:R20" si="0">MIN(IF(R$4-$K7&lt;0,0,(R$4-$K7)/($L7-$K7)),1)</f>
        <v>0.13249211356466878</v>
      </c>
      <c r="S7" s="178"/>
      <c r="T7" s="176"/>
      <c r="U7" s="176"/>
      <c r="V7" s="328"/>
      <c r="W7" s="184"/>
      <c r="X7" s="185">
        <f t="shared" ref="X7:X20" si="1">MIN(IF(X$4-$K7&lt;0,0,(X$4-$K7)/($L7-$K7)),1)</f>
        <v>0.4195583596214511</v>
      </c>
      <c r="Y7" s="176"/>
      <c r="Z7" s="176"/>
      <c r="AA7" s="176"/>
      <c r="AB7" s="328"/>
      <c r="AC7" s="184"/>
      <c r="AD7" s="185">
        <f t="shared" ref="AD7:AD20" si="2">MIN(IF(AD$4-$K7&lt;0,0,(AD$4-$K7)/($L7-$K7)),1)</f>
        <v>0.70977917981072558</v>
      </c>
      <c r="AE7" s="176"/>
      <c r="AF7" s="176"/>
      <c r="AG7" s="176"/>
      <c r="AH7" s="328"/>
      <c r="AI7" s="184"/>
      <c r="AJ7" s="185">
        <f t="shared" ref="AJ7:AJ20" si="3">MIN(IF(AJ$4-$K7&lt;0,0,(AJ$4-$K7)/($L7-$K7)),1)</f>
        <v>1</v>
      </c>
    </row>
    <row r="8" spans="1:36" ht="63" customHeight="1">
      <c r="A8" s="371"/>
      <c r="B8" s="377"/>
      <c r="C8" s="2" t="s">
        <v>59</v>
      </c>
      <c r="D8" s="135">
        <v>0.1</v>
      </c>
      <c r="E8" s="379"/>
      <c r="F8" s="240" t="s">
        <v>60</v>
      </c>
      <c r="G8" s="13" t="s">
        <v>61</v>
      </c>
      <c r="H8" s="15" t="s">
        <v>62</v>
      </c>
      <c r="I8" s="32" t="s">
        <v>46</v>
      </c>
      <c r="J8" s="17" t="s">
        <v>63</v>
      </c>
      <c r="K8" s="18">
        <v>46374</v>
      </c>
      <c r="L8" s="232">
        <v>46387</v>
      </c>
      <c r="M8" s="281" t="s">
        <v>64</v>
      </c>
      <c r="N8" s="292" t="s">
        <v>65</v>
      </c>
      <c r="O8" s="303" t="s">
        <v>66</v>
      </c>
      <c r="P8" s="337"/>
      <c r="Q8" s="184">
        <v>0</v>
      </c>
      <c r="R8" s="185">
        <f t="shared" si="0"/>
        <v>0</v>
      </c>
      <c r="S8" s="178"/>
      <c r="T8" s="176"/>
      <c r="U8" s="176"/>
      <c r="V8" s="328"/>
      <c r="W8" s="184"/>
      <c r="X8" s="185">
        <f t="shared" si="1"/>
        <v>0</v>
      </c>
      <c r="Y8" s="176"/>
      <c r="Z8" s="176"/>
      <c r="AA8" s="176"/>
      <c r="AB8" s="328"/>
      <c r="AC8" s="184"/>
      <c r="AD8" s="185">
        <f t="shared" si="2"/>
        <v>0</v>
      </c>
      <c r="AE8" s="176"/>
      <c r="AF8" s="176"/>
      <c r="AG8" s="176"/>
      <c r="AH8" s="328"/>
      <c r="AI8" s="184"/>
      <c r="AJ8" s="185">
        <f t="shared" si="3"/>
        <v>1</v>
      </c>
    </row>
    <row r="9" spans="1:36" ht="63" customHeight="1">
      <c r="A9" s="371"/>
      <c r="B9" s="377"/>
      <c r="C9" s="2" t="s">
        <v>67</v>
      </c>
      <c r="D9" s="135">
        <v>0.1</v>
      </c>
      <c r="E9" s="379"/>
      <c r="F9" s="241" t="s">
        <v>68</v>
      </c>
      <c r="G9" s="13" t="s">
        <v>69</v>
      </c>
      <c r="H9" s="15" t="s">
        <v>70</v>
      </c>
      <c r="I9" s="3" t="s">
        <v>46</v>
      </c>
      <c r="J9" s="17" t="s">
        <v>63</v>
      </c>
      <c r="K9" s="18">
        <v>46133</v>
      </c>
      <c r="L9" s="232">
        <v>46387</v>
      </c>
      <c r="M9" s="281" t="s">
        <v>71</v>
      </c>
      <c r="N9" s="292" t="s">
        <v>72</v>
      </c>
      <c r="O9" s="303" t="s">
        <v>73</v>
      </c>
      <c r="P9" s="337"/>
      <c r="Q9" s="184">
        <v>0</v>
      </c>
      <c r="R9" s="185">
        <f t="shared" si="0"/>
        <v>0</v>
      </c>
      <c r="S9" s="178"/>
      <c r="T9" s="176"/>
      <c r="U9" s="176"/>
      <c r="V9" s="328"/>
      <c r="W9" s="184"/>
      <c r="X9" s="185">
        <f t="shared" si="1"/>
        <v>0.27559055118110237</v>
      </c>
      <c r="Y9" s="176"/>
      <c r="Z9" s="176"/>
      <c r="AA9" s="176"/>
      <c r="AB9" s="328"/>
      <c r="AC9" s="184"/>
      <c r="AD9" s="185">
        <f t="shared" si="2"/>
        <v>0.63779527559055116</v>
      </c>
      <c r="AE9" s="176"/>
      <c r="AF9" s="176"/>
      <c r="AG9" s="176"/>
      <c r="AH9" s="328"/>
      <c r="AI9" s="184"/>
      <c r="AJ9" s="185">
        <f t="shared" si="3"/>
        <v>1</v>
      </c>
    </row>
    <row r="10" spans="1:36" ht="63" customHeight="1">
      <c r="A10" s="371"/>
      <c r="B10" s="377"/>
      <c r="C10" s="2" t="s">
        <v>74</v>
      </c>
      <c r="D10" s="135">
        <v>0.1</v>
      </c>
      <c r="E10" s="379"/>
      <c r="F10" s="240" t="s">
        <v>75</v>
      </c>
      <c r="G10" s="13" t="s">
        <v>76</v>
      </c>
      <c r="H10" s="15" t="s">
        <v>77</v>
      </c>
      <c r="I10" s="32" t="s">
        <v>78</v>
      </c>
      <c r="J10" s="17" t="s">
        <v>79</v>
      </c>
      <c r="K10" s="18">
        <v>46144</v>
      </c>
      <c r="L10" s="232">
        <v>46295</v>
      </c>
      <c r="M10" s="281" t="s">
        <v>80</v>
      </c>
      <c r="N10" s="292" t="s">
        <v>80</v>
      </c>
      <c r="O10" s="303" t="s">
        <v>81</v>
      </c>
      <c r="P10" s="337"/>
      <c r="Q10" s="184">
        <v>0</v>
      </c>
      <c r="R10" s="185">
        <f t="shared" si="0"/>
        <v>0</v>
      </c>
      <c r="S10" s="178"/>
      <c r="T10" s="176"/>
      <c r="U10" s="176"/>
      <c r="V10" s="328"/>
      <c r="W10" s="184"/>
      <c r="X10" s="185">
        <f t="shared" si="1"/>
        <v>0.39072847682119205</v>
      </c>
      <c r="Y10" s="176"/>
      <c r="Z10" s="176"/>
      <c r="AA10" s="176"/>
      <c r="AB10" s="328"/>
      <c r="AC10" s="184"/>
      <c r="AD10" s="185">
        <f t="shared" si="2"/>
        <v>1</v>
      </c>
      <c r="AE10" s="176"/>
      <c r="AF10" s="176"/>
      <c r="AG10" s="176"/>
      <c r="AH10" s="328"/>
      <c r="AI10" s="184"/>
      <c r="AJ10" s="185">
        <f t="shared" si="3"/>
        <v>1</v>
      </c>
    </row>
    <row r="11" spans="1:36" ht="178" customHeight="1">
      <c r="A11" s="371"/>
      <c r="B11" s="377" t="s">
        <v>82</v>
      </c>
      <c r="C11" s="9" t="s">
        <v>83</v>
      </c>
      <c r="D11" s="136">
        <v>0.15</v>
      </c>
      <c r="E11" s="379"/>
      <c r="F11" s="242" t="s">
        <v>84</v>
      </c>
      <c r="G11" s="14" t="s">
        <v>85</v>
      </c>
      <c r="H11" s="15" t="s">
        <v>86</v>
      </c>
      <c r="I11" s="32" t="s">
        <v>87</v>
      </c>
      <c r="J11" s="33" t="s">
        <v>88</v>
      </c>
      <c r="K11" s="18">
        <v>46041</v>
      </c>
      <c r="L11" s="232">
        <v>46374</v>
      </c>
      <c r="M11" s="281" t="s">
        <v>89</v>
      </c>
      <c r="N11" s="293" t="s">
        <v>90</v>
      </c>
      <c r="O11" s="300" t="s">
        <v>91</v>
      </c>
      <c r="P11" s="337"/>
      <c r="Q11" s="184">
        <v>0.2</v>
      </c>
      <c r="R11" s="185">
        <f t="shared" si="0"/>
        <v>0.21321321321321321</v>
      </c>
      <c r="S11" s="178"/>
      <c r="T11" s="176"/>
      <c r="U11" s="176"/>
      <c r="V11" s="328"/>
      <c r="W11" s="184"/>
      <c r="X11" s="185">
        <f t="shared" si="1"/>
        <v>0.48648648648648651</v>
      </c>
      <c r="Y11" s="176"/>
      <c r="Z11" s="176"/>
      <c r="AA11" s="176"/>
      <c r="AB11" s="328"/>
      <c r="AC11" s="184"/>
      <c r="AD11" s="185">
        <f t="shared" si="2"/>
        <v>0.76276276276276278</v>
      </c>
      <c r="AE11" s="176"/>
      <c r="AF11" s="176"/>
      <c r="AG11" s="176"/>
      <c r="AH11" s="328"/>
      <c r="AI11" s="184"/>
      <c r="AJ11" s="185">
        <f t="shared" si="3"/>
        <v>1</v>
      </c>
    </row>
    <row r="12" spans="1:36" ht="50.25" customHeight="1">
      <c r="A12" s="371"/>
      <c r="B12" s="377"/>
      <c r="C12" s="9" t="s">
        <v>92</v>
      </c>
      <c r="D12" s="136">
        <v>0.15</v>
      </c>
      <c r="E12" s="379"/>
      <c r="F12" s="243" t="s">
        <v>93</v>
      </c>
      <c r="G12" s="14" t="s">
        <v>94</v>
      </c>
      <c r="H12" s="15" t="s">
        <v>95</v>
      </c>
      <c r="I12" s="32" t="s">
        <v>87</v>
      </c>
      <c r="J12" s="33" t="s">
        <v>96</v>
      </c>
      <c r="K12" s="18">
        <v>46204</v>
      </c>
      <c r="L12" s="232">
        <v>46379</v>
      </c>
      <c r="M12" s="281" t="s">
        <v>97</v>
      </c>
      <c r="N12" s="292" t="s">
        <v>97</v>
      </c>
      <c r="O12" s="304" t="s">
        <v>98</v>
      </c>
      <c r="P12" s="337"/>
      <c r="Q12" s="184">
        <v>0</v>
      </c>
      <c r="R12" s="185">
        <f t="shared" si="0"/>
        <v>0</v>
      </c>
      <c r="S12" s="178"/>
      <c r="T12" s="176"/>
      <c r="U12" s="176"/>
      <c r="V12" s="328"/>
      <c r="W12" s="184"/>
      <c r="X12" s="185">
        <f t="shared" si="1"/>
        <v>0</v>
      </c>
      <c r="Y12" s="176"/>
      <c r="Z12" s="176"/>
      <c r="AA12" s="176"/>
      <c r="AB12" s="328"/>
      <c r="AC12" s="184"/>
      <c r="AD12" s="185">
        <f t="shared" si="2"/>
        <v>0.52</v>
      </c>
      <c r="AE12" s="176"/>
      <c r="AF12" s="176"/>
      <c r="AG12" s="176"/>
      <c r="AH12" s="328"/>
      <c r="AI12" s="184"/>
      <c r="AJ12" s="185">
        <f t="shared" si="3"/>
        <v>1</v>
      </c>
    </row>
    <row r="13" spans="1:36" ht="72.75" customHeight="1" thickBot="1">
      <c r="A13" s="369"/>
      <c r="B13" s="24" t="s">
        <v>99</v>
      </c>
      <c r="C13" s="25" t="s">
        <v>100</v>
      </c>
      <c r="D13" s="26">
        <v>0.2</v>
      </c>
      <c r="E13" s="346"/>
      <c r="F13" s="244" t="s">
        <v>101</v>
      </c>
      <c r="G13" s="27" t="s">
        <v>102</v>
      </c>
      <c r="H13" s="28" t="s">
        <v>103</v>
      </c>
      <c r="I13" s="29" t="s">
        <v>104</v>
      </c>
      <c r="J13" s="30" t="s">
        <v>105</v>
      </c>
      <c r="K13" s="31">
        <v>46069</v>
      </c>
      <c r="L13" s="233">
        <v>46295</v>
      </c>
      <c r="M13" s="285" t="s">
        <v>106</v>
      </c>
      <c r="N13" s="294" t="s">
        <v>107</v>
      </c>
      <c r="O13" s="301" t="s">
        <v>108</v>
      </c>
      <c r="P13" s="338"/>
      <c r="Q13" s="186">
        <v>0.15</v>
      </c>
      <c r="R13" s="192">
        <f t="shared" si="0"/>
        <v>0.19026548672566371</v>
      </c>
      <c r="S13" s="193"/>
      <c r="T13" s="180"/>
      <c r="U13" s="180"/>
      <c r="V13" s="329"/>
      <c r="W13" s="186"/>
      <c r="X13" s="192">
        <f t="shared" si="1"/>
        <v>0.59292035398230092</v>
      </c>
      <c r="Y13" s="180"/>
      <c r="Z13" s="180"/>
      <c r="AA13" s="180"/>
      <c r="AB13" s="329"/>
      <c r="AC13" s="186"/>
      <c r="AD13" s="192">
        <f t="shared" si="2"/>
        <v>1</v>
      </c>
      <c r="AE13" s="180"/>
      <c r="AF13" s="180"/>
      <c r="AG13" s="180"/>
      <c r="AH13" s="329"/>
      <c r="AI13" s="186"/>
      <c r="AJ13" s="192">
        <f t="shared" si="3"/>
        <v>1</v>
      </c>
    </row>
    <row r="14" spans="1:36" ht="150" customHeight="1" thickBot="1">
      <c r="A14" s="196" t="s">
        <v>109</v>
      </c>
      <c r="B14" s="197" t="s">
        <v>110</v>
      </c>
      <c r="C14" s="198" t="s">
        <v>111</v>
      </c>
      <c r="D14" s="199">
        <v>1</v>
      </c>
      <c r="E14" s="251">
        <v>0.05</v>
      </c>
      <c r="F14" s="245" t="s">
        <v>112</v>
      </c>
      <c r="G14" s="200" t="s">
        <v>113</v>
      </c>
      <c r="H14" s="201" t="s">
        <v>114</v>
      </c>
      <c r="I14" s="202" t="s">
        <v>46</v>
      </c>
      <c r="J14" s="203" t="s">
        <v>63</v>
      </c>
      <c r="K14" s="204">
        <v>46055</v>
      </c>
      <c r="L14" s="234">
        <v>46203</v>
      </c>
      <c r="M14" s="286" t="s">
        <v>115</v>
      </c>
      <c r="N14" s="295" t="s">
        <v>116</v>
      </c>
      <c r="O14" s="302" t="s">
        <v>117</v>
      </c>
      <c r="P14" s="298">
        <f>Q14</f>
        <v>0.5</v>
      </c>
      <c r="Q14" s="206">
        <v>0.5</v>
      </c>
      <c r="R14" s="207">
        <f t="shared" si="0"/>
        <v>0.38513513513513514</v>
      </c>
      <c r="S14" s="208"/>
      <c r="T14" s="205"/>
      <c r="U14" s="205"/>
      <c r="V14" s="187">
        <f>W14</f>
        <v>0</v>
      </c>
      <c r="W14" s="206"/>
      <c r="X14" s="207">
        <f t="shared" si="1"/>
        <v>1</v>
      </c>
      <c r="Y14" s="205"/>
      <c r="Z14" s="205"/>
      <c r="AA14" s="205"/>
      <c r="AB14" s="187">
        <f>AC14</f>
        <v>0</v>
      </c>
      <c r="AC14" s="206"/>
      <c r="AD14" s="207">
        <f t="shared" si="2"/>
        <v>1</v>
      </c>
      <c r="AE14" s="205"/>
      <c r="AF14" s="205"/>
      <c r="AG14" s="205"/>
      <c r="AH14" s="187">
        <f>AI14</f>
        <v>0</v>
      </c>
      <c r="AI14" s="206"/>
      <c r="AJ14" s="207">
        <f t="shared" si="3"/>
        <v>1</v>
      </c>
    </row>
    <row r="15" spans="1:36" ht="87" customHeight="1">
      <c r="A15" s="365" t="s">
        <v>118</v>
      </c>
      <c r="B15" s="374" t="s">
        <v>119</v>
      </c>
      <c r="C15" s="221" t="s">
        <v>120</v>
      </c>
      <c r="D15" s="222">
        <v>0.2</v>
      </c>
      <c r="E15" s="380">
        <v>0.4</v>
      </c>
      <c r="F15" s="246" t="s">
        <v>121</v>
      </c>
      <c r="G15" s="223" t="s">
        <v>122</v>
      </c>
      <c r="H15" s="224" t="s">
        <v>123</v>
      </c>
      <c r="I15" s="225" t="s">
        <v>124</v>
      </c>
      <c r="J15" s="252" t="s">
        <v>88</v>
      </c>
      <c r="K15" s="257">
        <v>46204</v>
      </c>
      <c r="L15" s="235">
        <v>46266</v>
      </c>
      <c r="M15" s="284" t="s">
        <v>97</v>
      </c>
      <c r="N15" s="291" t="s">
        <v>97</v>
      </c>
      <c r="O15" s="304" t="s">
        <v>81</v>
      </c>
      <c r="P15" s="339">
        <f>(Q15*D15)+(Q16*D16)+(Q17*D17)+(Q18*D18)</f>
        <v>0.217</v>
      </c>
      <c r="Q15" s="194">
        <v>0</v>
      </c>
      <c r="R15" s="194">
        <f t="shared" si="0"/>
        <v>0</v>
      </c>
      <c r="S15" s="181"/>
      <c r="T15" s="181"/>
      <c r="U15" s="181"/>
      <c r="V15" s="330">
        <f>(W15*D15)+(W16*D16)+(W17*D17)+(W18*D18)</f>
        <v>0</v>
      </c>
      <c r="W15" s="194"/>
      <c r="X15" s="194">
        <f t="shared" si="1"/>
        <v>0</v>
      </c>
      <c r="Y15" s="181"/>
      <c r="Z15" s="181"/>
      <c r="AA15" s="181"/>
      <c r="AB15" s="330">
        <f>(AC15*D15)+(AC16*D16)+(AC17*D17)+(AC18*D18)</f>
        <v>0</v>
      </c>
      <c r="AC15" s="194"/>
      <c r="AD15" s="194">
        <f t="shared" si="2"/>
        <v>1</v>
      </c>
      <c r="AE15" s="181"/>
      <c r="AF15" s="181"/>
      <c r="AG15" s="181"/>
      <c r="AH15" s="330">
        <f>(AI15*D15)+(AI16*D16)+(AI17*D17)+(AI18*D18)</f>
        <v>0</v>
      </c>
      <c r="AI15" s="194"/>
      <c r="AJ15" s="190">
        <f t="shared" si="3"/>
        <v>1</v>
      </c>
    </row>
    <row r="16" spans="1:36" ht="128.25" customHeight="1">
      <c r="A16" s="366"/>
      <c r="B16" s="375"/>
      <c r="C16" s="217" t="s">
        <v>125</v>
      </c>
      <c r="D16" s="218">
        <v>0.2</v>
      </c>
      <c r="E16" s="381"/>
      <c r="F16" s="247" t="s">
        <v>126</v>
      </c>
      <c r="G16" s="219" t="s">
        <v>127</v>
      </c>
      <c r="H16" s="32" t="s">
        <v>128</v>
      </c>
      <c r="I16" s="220" t="s">
        <v>124</v>
      </c>
      <c r="J16" s="253" t="s">
        <v>88</v>
      </c>
      <c r="K16" s="258">
        <v>46063</v>
      </c>
      <c r="L16" s="236">
        <v>46387</v>
      </c>
      <c r="M16" s="281" t="s">
        <v>129</v>
      </c>
      <c r="N16" s="292" t="s">
        <v>130</v>
      </c>
      <c r="O16" s="300" t="s">
        <v>131</v>
      </c>
      <c r="P16" s="340"/>
      <c r="Q16" s="184">
        <v>0.2</v>
      </c>
      <c r="R16" s="184">
        <f t="shared" si="0"/>
        <v>0.15123456790123457</v>
      </c>
      <c r="S16" s="176"/>
      <c r="T16" s="176"/>
      <c r="U16" s="176"/>
      <c r="V16" s="331"/>
      <c r="W16" s="184"/>
      <c r="X16" s="184">
        <f t="shared" si="1"/>
        <v>0.43209876543209874</v>
      </c>
      <c r="Y16" s="176"/>
      <c r="Z16" s="176"/>
      <c r="AA16" s="176"/>
      <c r="AB16" s="331"/>
      <c r="AC16" s="184"/>
      <c r="AD16" s="184">
        <f t="shared" si="2"/>
        <v>0.71604938271604934</v>
      </c>
      <c r="AE16" s="176"/>
      <c r="AF16" s="176"/>
      <c r="AG16" s="176"/>
      <c r="AH16" s="331"/>
      <c r="AI16" s="184"/>
      <c r="AJ16" s="185">
        <f t="shared" si="3"/>
        <v>1</v>
      </c>
    </row>
    <row r="17" spans="1:36" ht="248.25" customHeight="1">
      <c r="A17" s="366"/>
      <c r="B17" s="216" t="s">
        <v>132</v>
      </c>
      <c r="C17" s="217" t="s">
        <v>133</v>
      </c>
      <c r="D17" s="218">
        <v>0.3</v>
      </c>
      <c r="E17" s="381"/>
      <c r="F17" s="247" t="s">
        <v>134</v>
      </c>
      <c r="G17" s="219" t="s">
        <v>135</v>
      </c>
      <c r="H17" s="32" t="s">
        <v>136</v>
      </c>
      <c r="I17" s="220" t="s">
        <v>124</v>
      </c>
      <c r="J17" s="253" t="s">
        <v>137</v>
      </c>
      <c r="K17" s="258">
        <v>46082</v>
      </c>
      <c r="L17" s="236">
        <v>46387</v>
      </c>
      <c r="M17" s="281" t="s">
        <v>138</v>
      </c>
      <c r="N17" s="296" t="s">
        <v>139</v>
      </c>
      <c r="O17" s="300" t="s">
        <v>140</v>
      </c>
      <c r="P17" s="340"/>
      <c r="Q17" s="184">
        <v>0.09</v>
      </c>
      <c r="R17" s="184">
        <f t="shared" si="0"/>
        <v>9.8360655737704916E-2</v>
      </c>
      <c r="S17" s="176"/>
      <c r="T17" s="176"/>
      <c r="U17" s="176"/>
      <c r="V17" s="331"/>
      <c r="W17" s="184"/>
      <c r="X17" s="184">
        <f t="shared" si="1"/>
        <v>0.39672131147540984</v>
      </c>
      <c r="Y17" s="176"/>
      <c r="Z17" s="176"/>
      <c r="AA17" s="176"/>
      <c r="AB17" s="331"/>
      <c r="AC17" s="184"/>
      <c r="AD17" s="184">
        <f t="shared" si="2"/>
        <v>0.69836065573770489</v>
      </c>
      <c r="AE17" s="176"/>
      <c r="AF17" s="176"/>
      <c r="AG17" s="176"/>
      <c r="AH17" s="331"/>
      <c r="AI17" s="184"/>
      <c r="AJ17" s="185">
        <f t="shared" si="3"/>
        <v>1</v>
      </c>
    </row>
    <row r="18" spans="1:36" ht="102" customHeight="1">
      <c r="A18" s="367"/>
      <c r="B18" s="226" t="s">
        <v>141</v>
      </c>
      <c r="C18" s="227" t="s">
        <v>142</v>
      </c>
      <c r="D18" s="228">
        <v>0.3</v>
      </c>
      <c r="E18" s="382"/>
      <c r="F18" s="248" t="s">
        <v>143</v>
      </c>
      <c r="G18" s="229" t="s">
        <v>144</v>
      </c>
      <c r="H18" s="28" t="s">
        <v>145</v>
      </c>
      <c r="I18" s="230" t="s">
        <v>47</v>
      </c>
      <c r="J18" s="254" t="s">
        <v>146</v>
      </c>
      <c r="K18" s="259">
        <v>46083</v>
      </c>
      <c r="L18" s="237">
        <v>46325</v>
      </c>
      <c r="M18" s="285" t="s">
        <v>147</v>
      </c>
      <c r="N18" s="294" t="s">
        <v>148</v>
      </c>
      <c r="O18" s="301" t="s">
        <v>380</v>
      </c>
      <c r="P18" s="341"/>
      <c r="Q18" s="186">
        <v>0.5</v>
      </c>
      <c r="R18" s="186">
        <f t="shared" si="0"/>
        <v>0.11983471074380166</v>
      </c>
      <c r="S18" s="180"/>
      <c r="T18" s="180"/>
      <c r="U18" s="180"/>
      <c r="V18" s="332"/>
      <c r="W18" s="186"/>
      <c r="X18" s="186">
        <f t="shared" si="1"/>
        <v>0.49586776859504134</v>
      </c>
      <c r="Y18" s="180"/>
      <c r="Z18" s="180"/>
      <c r="AA18" s="180"/>
      <c r="AB18" s="332"/>
      <c r="AC18" s="186"/>
      <c r="AD18" s="186">
        <f t="shared" si="2"/>
        <v>0.87603305785123964</v>
      </c>
      <c r="AE18" s="180"/>
      <c r="AF18" s="180"/>
      <c r="AG18" s="180"/>
      <c r="AH18" s="332"/>
      <c r="AI18" s="186"/>
      <c r="AJ18" s="192">
        <f t="shared" si="3"/>
        <v>1</v>
      </c>
    </row>
    <row r="19" spans="1:36" ht="63" customHeight="1">
      <c r="A19" s="368" t="s">
        <v>149</v>
      </c>
      <c r="B19" s="209" t="s">
        <v>150</v>
      </c>
      <c r="C19" s="210" t="s">
        <v>151</v>
      </c>
      <c r="D19" s="211">
        <v>0.5</v>
      </c>
      <c r="E19" s="345">
        <v>0.05</v>
      </c>
      <c r="F19" s="249" t="s">
        <v>152</v>
      </c>
      <c r="G19" s="212" t="s">
        <v>153</v>
      </c>
      <c r="H19" s="213" t="s">
        <v>154</v>
      </c>
      <c r="I19" s="214" t="s">
        <v>46</v>
      </c>
      <c r="J19" s="255" t="s">
        <v>146</v>
      </c>
      <c r="K19" s="260">
        <v>46204</v>
      </c>
      <c r="L19" s="238">
        <v>46339</v>
      </c>
      <c r="M19" s="287" t="s">
        <v>97</v>
      </c>
      <c r="N19" s="297" t="s">
        <v>97</v>
      </c>
      <c r="O19" s="304" t="s">
        <v>98</v>
      </c>
      <c r="P19" s="342">
        <f>(Q19*D19)+(Q20*D20)</f>
        <v>0</v>
      </c>
      <c r="Q19" s="215">
        <v>0</v>
      </c>
      <c r="R19" s="215">
        <f t="shared" si="0"/>
        <v>0</v>
      </c>
      <c r="S19" s="188"/>
      <c r="T19" s="188"/>
      <c r="U19" s="188"/>
      <c r="V19" s="333">
        <f>(W19*D19)+(W20*D20)</f>
        <v>0</v>
      </c>
      <c r="W19" s="215"/>
      <c r="X19" s="215">
        <f t="shared" si="1"/>
        <v>0</v>
      </c>
      <c r="Y19" s="188"/>
      <c r="Z19" s="188"/>
      <c r="AA19" s="188"/>
      <c r="AB19" s="333">
        <f>(AC19*D19)+(AC20*D20)</f>
        <v>0</v>
      </c>
      <c r="AC19" s="215"/>
      <c r="AD19" s="215">
        <f t="shared" si="2"/>
        <v>0.67407407407407405</v>
      </c>
      <c r="AE19" s="188"/>
      <c r="AF19" s="188"/>
      <c r="AG19" s="188"/>
      <c r="AH19" s="333">
        <f>(AI19*D19)+(AI20*D20)</f>
        <v>0</v>
      </c>
      <c r="AI19" s="215"/>
      <c r="AJ19" s="189">
        <f t="shared" si="3"/>
        <v>1</v>
      </c>
    </row>
    <row r="20" spans="1:36" ht="63" customHeight="1" thickBot="1">
      <c r="A20" s="369"/>
      <c r="B20" s="24" t="s">
        <v>155</v>
      </c>
      <c r="C20" s="25" t="s">
        <v>156</v>
      </c>
      <c r="D20" s="26">
        <v>0.5</v>
      </c>
      <c r="E20" s="346"/>
      <c r="F20" s="250" t="s">
        <v>157</v>
      </c>
      <c r="G20" s="131" t="s">
        <v>158</v>
      </c>
      <c r="H20" s="29" t="s">
        <v>159</v>
      </c>
      <c r="I20" s="195" t="s">
        <v>46</v>
      </c>
      <c r="J20" s="256" t="s">
        <v>47</v>
      </c>
      <c r="K20" s="261">
        <v>46266</v>
      </c>
      <c r="L20" s="233">
        <v>46356</v>
      </c>
      <c r="M20" s="285" t="s">
        <v>160</v>
      </c>
      <c r="N20" s="294" t="s">
        <v>160</v>
      </c>
      <c r="O20" s="304" t="s">
        <v>161</v>
      </c>
      <c r="P20" s="341"/>
      <c r="Q20" s="186">
        <v>0</v>
      </c>
      <c r="R20" s="186">
        <f t="shared" si="0"/>
        <v>0</v>
      </c>
      <c r="S20" s="180"/>
      <c r="T20" s="180"/>
      <c r="U20" s="180"/>
      <c r="V20" s="332"/>
      <c r="W20" s="186"/>
      <c r="X20" s="186">
        <f t="shared" si="1"/>
        <v>0</v>
      </c>
      <c r="Y20" s="180"/>
      <c r="Z20" s="180"/>
      <c r="AA20" s="180"/>
      <c r="AB20" s="332"/>
      <c r="AC20" s="186"/>
      <c r="AD20" s="186">
        <f t="shared" si="2"/>
        <v>0.32222222222222224</v>
      </c>
      <c r="AE20" s="180"/>
      <c r="AF20" s="180"/>
      <c r="AG20" s="180"/>
      <c r="AH20" s="332"/>
      <c r="AI20" s="186"/>
      <c r="AJ20" s="192">
        <f t="shared" si="3"/>
        <v>1</v>
      </c>
    </row>
    <row r="21" spans="1:36" ht="40" customHeight="1" thickBot="1">
      <c r="E21" s="8">
        <f>E6+E14+E15+D30+E19</f>
        <v>1</v>
      </c>
      <c r="M21" s="334" t="s">
        <v>162</v>
      </c>
      <c r="N21" s="335"/>
      <c r="O21" s="335"/>
      <c r="P21" s="182">
        <f>(P6*E6)+(P14*E14)+(P15*E15)+(P19*E19)</f>
        <v>0.1648</v>
      </c>
      <c r="Q21" s="183">
        <f>((Q6*D6)+(Q7*D7)+(Q8*D8)+(Q9*D9)+(Q10*D10)+(Q11*D11)+(Q12*D12)+(Q13*D13))*C23+((Q14*D14))*E14+((Q15*D15)+(Q16*D16)+(Q17*D17)+(Q18*D18))*E15+((Q19*D19)+(Q20*D20))*E19</f>
        <v>0.11180000000000001</v>
      </c>
      <c r="R21" s="262">
        <f>((R6*$D6)+(R7*$D7)+(R8*$D8)+(R9*$D9)+(R10*$D10)+(R11*$D11)+(R12*$D12)+(R13*$D13))*$E6+((R14*$D14))*$E14+((R15*$D15)+(R16*$D16)+(R17*$D17)+(R18*$D18))*$E15+((R19*$D19)+(R20*$D20))*$E19</f>
        <v>0.13173925104331086</v>
      </c>
      <c r="S21" s="334" t="s">
        <v>162</v>
      </c>
      <c r="T21" s="335"/>
      <c r="U21" s="335"/>
      <c r="V21" s="182">
        <f>(V6*E6)+(V14*E14)+(V15*E15)+(V19*E19)</f>
        <v>0</v>
      </c>
      <c r="W21" s="183">
        <f>((W6*$D6)+(W7*$D7)+(W8*$D8)+(W9*$D9)+(W10*$D10)+(W11*$D11)+(W12*$D12)+(W13*$D13))*E6+((W14*$D14))*$E14+((W15*$D15)+(W16*$D16)+(W17*$D17)+(W18*$D18))*$E15+((W19*$D19)+(W20*$D20))*$E19</f>
        <v>0</v>
      </c>
      <c r="X21" s="262">
        <f>((X6*$D6)+(X7*$D7)+(X8*$D8)+(X9*$D9)+(X10*$D10)+(X11*$D11)+(X12*$D12)+(X13*$D13))*$E6+((X14*$D14))*$E14+((X15*$D15)+(X16*$D16)+(X17*$D17)+(X18*$D18))*$E15+((X19*$D19)+(X20*$D20))*$E19</f>
        <v>0.39175098210892589</v>
      </c>
      <c r="Y21" s="334" t="s">
        <v>162</v>
      </c>
      <c r="Z21" s="335"/>
      <c r="AA21" s="335"/>
      <c r="AB21" s="182">
        <f>(AB6*K6)+(AB14*K14)+(AB15*K15)+(AB19*K19)</f>
        <v>0</v>
      </c>
      <c r="AC21" s="183">
        <f>((AC6*$D6)+(AC7*$D7)+(AC8*$D8)+(AC9*$D9)+(AC10*$D10)+(AC11*$D11)+(AC12*$D12)+(AC13*$D13))*K6+((AC14*$D14))*$E14+((AC15*$D15)+(AC16*$D16)+(AC17*$D17)+(AC18*$D18))*$E15+((AC19*$D19)+(AC20*$D20))*$E19</f>
        <v>0</v>
      </c>
      <c r="AD21" s="262">
        <f>((AD6*$D6)+(AD7*$D7)+(AD8*$D8)+(AD9*$D9)+(AD10*$D10)+(AD11*$D11)+(AD12*$D12)+(AD13*$D13))*$E6+((AD14*$D14))*$E14+((AD15*$D15)+(AD16*$D16)+(AD17*$D17)+(AD18*$D18))*$E15+((AD19*$D19)+(AD20*$D20))*$E19</f>
        <v>0.76470453363263569</v>
      </c>
      <c r="AE21" s="334" t="s">
        <v>162</v>
      </c>
      <c r="AF21" s="335"/>
      <c r="AG21" s="335"/>
      <c r="AH21" s="182">
        <f>(AH6*Q6)+(AH14*Q14)+(AH15*Q15)+(AH19*Q19)</f>
        <v>0</v>
      </c>
      <c r="AI21" s="183">
        <f>((AI6*$D6)+(AI7*$D7)+(AI8*$D8)+(AI9*$D9)+(AI10*$D10)+(AI11*$D11)+(AI12*$D12)+(AI13*$D13))*Q6+((AI14*$D14))*$E14+((AI15*$D15)+(AI16*$D16)+(AI17*$D17)+(AI18*$D18))*$E15+((AI19*$D19)+(AI20*$D20))*$E19</f>
        <v>0</v>
      </c>
      <c r="AJ21" s="262">
        <f>((AJ6*$D6)+(AJ7*$D7)+(AJ8*$D8)+(AJ9*$D9)+(AJ10*$D10)+(AJ11*$D11)+(AJ12*$D12)+(AJ13*$D13))*$E6+((AJ14*$D14))*$E14+((AJ15*$D15)+(AJ16*$D16)+(AJ17*$D17)+(AJ18*$D18))*$E15+((AJ19*$D19)+(AJ20*$D20))*$E19</f>
        <v>1</v>
      </c>
    </row>
    <row r="22" spans="1:36" ht="16"/>
    <row r="23" spans="1:36" ht="16"/>
    <row r="24" spans="1:36" ht="16"/>
    <row r="25" spans="1:36" ht="16"/>
    <row r="26" spans="1:36" ht="16"/>
    <row r="27" spans="1:36" ht="16"/>
    <row r="28" spans="1:36" ht="16"/>
    <row r="29" spans="1:36" ht="16"/>
    <row r="30" spans="1:36" ht="16"/>
    <row r="31" spans="1:36" ht="16"/>
    <row r="32" spans="1:36" ht="16"/>
    <row r="33" ht="16"/>
    <row r="34" ht="16"/>
    <row r="35" ht="16"/>
    <row r="36" ht="16"/>
    <row r="37" ht="16"/>
    <row r="38" ht="16"/>
    <row r="39" ht="16"/>
    <row r="40" ht="16"/>
    <row r="41" ht="16"/>
    <row r="42" ht="16"/>
    <row r="43" ht="16"/>
    <row r="44" ht="16"/>
    <row r="45" ht="16"/>
    <row r="46" ht="16"/>
    <row r="47" ht="16"/>
    <row r="48" ht="16"/>
    <row r="49" ht="16"/>
    <row r="50" ht="16"/>
    <row r="51" ht="16"/>
    <row r="52" ht="16"/>
    <row r="53" ht="16"/>
    <row r="54" ht="16"/>
    <row r="55" ht="16"/>
    <row r="56" ht="16"/>
    <row r="57" ht="16"/>
    <row r="58" ht="16"/>
    <row r="59" ht="16"/>
    <row r="60" ht="16"/>
    <row r="61" ht="16"/>
    <row r="62" ht="16"/>
    <row r="63" ht="16"/>
    <row r="64" ht="16"/>
    <row r="65" ht="16"/>
    <row r="66" ht="16"/>
    <row r="67" ht="16"/>
    <row r="68" ht="16"/>
    <row r="69" ht="16"/>
    <row r="70" ht="16"/>
    <row r="71" ht="16"/>
    <row r="72" ht="16"/>
    <row r="73" ht="16"/>
    <row r="74" ht="16"/>
    <row r="75" ht="16"/>
    <row r="76" ht="16"/>
    <row r="77" ht="16"/>
    <row r="78" ht="16"/>
    <row r="79" ht="16"/>
    <row r="80" ht="16"/>
    <row r="81" ht="16"/>
    <row r="82" ht="16"/>
    <row r="83" ht="16"/>
    <row r="84" ht="16"/>
    <row r="85" ht="16"/>
    <row r="86" ht="16"/>
    <row r="87" ht="16"/>
    <row r="88" ht="16"/>
    <row r="89" ht="16"/>
    <row r="90" ht="16"/>
    <row r="91" ht="16"/>
    <row r="92" ht="16"/>
    <row r="93" ht="16"/>
    <row r="94" ht="16"/>
    <row r="95" ht="16"/>
    <row r="96" ht="16"/>
    <row r="97" ht="16"/>
    <row r="98" ht="16"/>
    <row r="99" ht="16"/>
    <row r="100" ht="16"/>
    <row r="101" ht="16"/>
    <row r="102" ht="16"/>
    <row r="103" ht="16"/>
    <row r="104" ht="16"/>
    <row r="105" ht="16"/>
    <row r="106" ht="16"/>
    <row r="107" ht="16"/>
    <row r="108" ht="16"/>
    <row r="109" ht="16"/>
    <row r="110" ht="16"/>
    <row r="111" ht="16"/>
    <row r="112" ht="16"/>
    <row r="113" ht="16"/>
    <row r="114" ht="16"/>
    <row r="115" ht="16"/>
    <row r="116" ht="16"/>
    <row r="117" ht="16"/>
    <row r="118" ht="16"/>
    <row r="119" ht="16"/>
    <row r="120" ht="16"/>
    <row r="121" ht="16"/>
    <row r="122" ht="16"/>
    <row r="123" ht="16"/>
    <row r="124" ht="16"/>
    <row r="125" ht="16"/>
    <row r="126" ht="16"/>
    <row r="127" ht="16"/>
    <row r="128" ht="16"/>
    <row r="129" ht="16"/>
    <row r="130" ht="16"/>
    <row r="131" ht="16"/>
    <row r="132" ht="16"/>
    <row r="133" ht="16"/>
    <row r="134" ht="16"/>
    <row r="135" ht="16"/>
    <row r="136" ht="16"/>
    <row r="137" ht="16"/>
    <row r="138" ht="16"/>
    <row r="139" ht="16"/>
    <row r="140" ht="16"/>
    <row r="141" ht="16"/>
    <row r="142" ht="16"/>
    <row r="143" ht="16"/>
    <row r="144" ht="16"/>
    <row r="145" ht="16"/>
    <row r="146" ht="16"/>
    <row r="147" ht="16"/>
    <row r="148" ht="16"/>
    <row r="149" ht="16"/>
    <row r="150" ht="16"/>
    <row r="151" ht="16"/>
    <row r="152" ht="16"/>
    <row r="153" ht="16"/>
    <row r="154" ht="16"/>
    <row r="155" ht="16"/>
    <row r="156" ht="16"/>
    <row r="157" ht="16"/>
    <row r="158" ht="16"/>
    <row r="159" ht="16"/>
    <row r="160" ht="16"/>
    <row r="161" ht="16"/>
    <row r="162" ht="16"/>
    <row r="163" ht="16"/>
    <row r="164" ht="16"/>
    <row r="165" ht="16"/>
    <row r="166" ht="16"/>
    <row r="167" ht="16"/>
    <row r="168" ht="16"/>
    <row r="169" ht="16"/>
    <row r="170" ht="16"/>
    <row r="171" ht="16"/>
    <row r="172" ht="16"/>
    <row r="173" ht="16"/>
    <row r="174" ht="16"/>
    <row r="175" ht="16"/>
    <row r="176" ht="16"/>
    <row r="177" ht="16"/>
    <row r="178" ht="16"/>
    <row r="179" ht="16"/>
    <row r="180" ht="16"/>
    <row r="181" ht="16"/>
    <row r="182" ht="16"/>
    <row r="183" ht="16"/>
    <row r="184" ht="16"/>
    <row r="185" ht="16"/>
    <row r="186" ht="16"/>
    <row r="187" ht="16"/>
    <row r="188" ht="16"/>
    <row r="189" ht="16"/>
    <row r="190" ht="16"/>
    <row r="191" ht="16"/>
    <row r="192" ht="16"/>
    <row r="193" ht="16"/>
    <row r="194" ht="16"/>
    <row r="195" ht="16"/>
    <row r="196" ht="16"/>
    <row r="197" ht="16"/>
    <row r="198" ht="16"/>
    <row r="199" ht="16"/>
    <row r="200" ht="16"/>
    <row r="201" ht="16"/>
    <row r="202" ht="16"/>
    <row r="203" ht="16"/>
    <row r="204" ht="16"/>
    <row r="205" ht="16"/>
    <row r="206" ht="16"/>
    <row r="207" ht="16"/>
    <row r="208" ht="16"/>
    <row r="209" ht="16"/>
    <row r="210" ht="16"/>
    <row r="211" ht="16"/>
    <row r="212" ht="16"/>
    <row r="213" ht="16"/>
    <row r="214" ht="16"/>
    <row r="215" ht="16"/>
    <row r="216" ht="16"/>
    <row r="217" ht="16"/>
    <row r="218" ht="16"/>
    <row r="219" ht="16"/>
    <row r="220" ht="16"/>
    <row r="221" ht="16"/>
    <row r="222" ht="16"/>
    <row r="223" ht="16"/>
    <row r="224" ht="16"/>
    <row r="225" ht="16"/>
    <row r="226" ht="16"/>
    <row r="227" ht="16"/>
    <row r="228" ht="16"/>
    <row r="229" ht="16"/>
    <row r="230" ht="16"/>
    <row r="231" ht="16"/>
    <row r="232" ht="16"/>
    <row r="233" ht="16"/>
    <row r="234" ht="16"/>
    <row r="235" ht="16"/>
    <row r="236" ht="16"/>
    <row r="237" ht="16"/>
    <row r="238" ht="16"/>
    <row r="239" ht="16"/>
    <row r="240" ht="16"/>
    <row r="241" ht="16"/>
    <row r="242" ht="16"/>
    <row r="243" ht="16"/>
    <row r="244" ht="16"/>
    <row r="245" ht="16"/>
    <row r="246" ht="16"/>
    <row r="247" ht="16"/>
    <row r="248" ht="16"/>
    <row r="249" ht="16"/>
    <row r="250" ht="16"/>
    <row r="251" ht="16"/>
    <row r="252" ht="16"/>
    <row r="253" ht="16"/>
    <row r="254" ht="16"/>
    <row r="255" ht="16"/>
    <row r="256" ht="16"/>
    <row r="257" ht="16"/>
    <row r="258" ht="16"/>
    <row r="259" ht="16"/>
    <row r="260" ht="16"/>
    <row r="261" ht="16"/>
    <row r="262" ht="16"/>
    <row r="263" ht="16"/>
    <row r="264" ht="16"/>
    <row r="265" ht="16"/>
    <row r="266" ht="16"/>
    <row r="267" ht="16"/>
    <row r="268" ht="16"/>
    <row r="269" ht="16"/>
    <row r="270" ht="16"/>
    <row r="271" ht="16"/>
    <row r="272" ht="16"/>
    <row r="273" ht="16"/>
    <row r="274" ht="16"/>
    <row r="275" ht="16"/>
    <row r="276" ht="16"/>
    <row r="277" ht="16"/>
    <row r="278" ht="16"/>
    <row r="279" ht="16"/>
    <row r="280" ht="16"/>
    <row r="281" ht="16"/>
    <row r="282" ht="16"/>
    <row r="283" ht="16"/>
    <row r="284" ht="16"/>
    <row r="285" ht="16"/>
    <row r="286" ht="16"/>
    <row r="287" ht="16"/>
    <row r="288" ht="16"/>
    <row r="289" ht="16"/>
    <row r="290" ht="16"/>
    <row r="291" ht="16"/>
    <row r="292" ht="16"/>
    <row r="293" ht="16"/>
    <row r="294" ht="16"/>
    <row r="295" ht="16"/>
    <row r="296" ht="16"/>
    <row r="297" ht="16"/>
    <row r="298" ht="16"/>
    <row r="299" ht="16"/>
    <row r="300" ht="16"/>
    <row r="301" ht="16"/>
    <row r="302" ht="16"/>
    <row r="303" ht="16"/>
    <row r="304" ht="16"/>
    <row r="305" ht="16"/>
    <row r="306" ht="16"/>
    <row r="307" ht="16"/>
    <row r="308" ht="16"/>
    <row r="309" ht="16"/>
    <row r="310" ht="16"/>
    <row r="311" ht="16"/>
    <row r="312" ht="16"/>
    <row r="313" ht="16"/>
    <row r="314" ht="16"/>
    <row r="315" ht="16"/>
    <row r="316" ht="16"/>
    <row r="317" ht="16"/>
    <row r="318" ht="16"/>
    <row r="319" ht="16"/>
    <row r="320" ht="16"/>
    <row r="321" ht="16"/>
    <row r="322" ht="16"/>
    <row r="323" ht="16"/>
    <row r="324" ht="16"/>
    <row r="325" ht="16"/>
    <row r="326" ht="16"/>
    <row r="327" ht="16"/>
    <row r="328" ht="16"/>
    <row r="329" ht="16"/>
    <row r="330" ht="16"/>
    <row r="331" ht="16"/>
    <row r="332" ht="16"/>
    <row r="333" ht="16"/>
    <row r="334" ht="16"/>
    <row r="335" ht="16"/>
    <row r="336" ht="16"/>
    <row r="337" ht="16"/>
    <row r="338" ht="16"/>
    <row r="339" ht="16"/>
    <row r="340" ht="16"/>
    <row r="341" ht="16"/>
    <row r="342" ht="16"/>
    <row r="343" ht="16"/>
    <row r="344" ht="16"/>
    <row r="345" ht="16"/>
    <row r="346" ht="16"/>
    <row r="347" ht="16"/>
    <row r="348" ht="16"/>
    <row r="349" ht="16"/>
    <row r="350" ht="16"/>
    <row r="351" ht="16"/>
    <row r="352" ht="16"/>
    <row r="353" ht="16"/>
    <row r="354" ht="16"/>
    <row r="355" ht="16"/>
    <row r="356" ht="16"/>
    <row r="357" ht="16"/>
    <row r="358" ht="16"/>
    <row r="359" ht="16"/>
    <row r="360" ht="16"/>
    <row r="361" ht="16"/>
    <row r="362" ht="16"/>
    <row r="363" ht="16"/>
    <row r="364" ht="16"/>
    <row r="365" ht="16"/>
    <row r="366" ht="16"/>
    <row r="367" ht="16"/>
    <row r="368" ht="16"/>
    <row r="369" ht="16"/>
    <row r="370" ht="16"/>
    <row r="371" ht="16"/>
    <row r="372" ht="16"/>
    <row r="373" ht="16"/>
    <row r="374" ht="16"/>
    <row r="375" ht="16"/>
    <row r="376" ht="16"/>
    <row r="377" ht="16"/>
    <row r="378" ht="16"/>
    <row r="379" ht="16"/>
    <row r="380" ht="16"/>
    <row r="381" ht="16"/>
    <row r="382" ht="16"/>
    <row r="383" ht="16"/>
    <row r="384" ht="16"/>
    <row r="385" ht="16"/>
    <row r="386" ht="16"/>
    <row r="387" ht="16"/>
    <row r="388" ht="16"/>
    <row r="389" ht="16"/>
    <row r="390" ht="16"/>
    <row r="391" ht="16"/>
    <row r="392" ht="16"/>
    <row r="393" ht="16"/>
    <row r="394" ht="16"/>
    <row r="395" ht="16"/>
    <row r="396" ht="16"/>
    <row r="397" ht="16"/>
    <row r="398" ht="16"/>
    <row r="399" ht="16"/>
    <row r="400" ht="16"/>
    <row r="401" ht="16"/>
    <row r="402" ht="16"/>
    <row r="403" ht="16"/>
    <row r="404" ht="16"/>
    <row r="405" ht="16"/>
    <row r="406" ht="16"/>
    <row r="407" ht="16"/>
    <row r="408" ht="16"/>
    <row r="409" ht="16"/>
    <row r="410" ht="16"/>
    <row r="411" ht="16"/>
    <row r="412" ht="16"/>
    <row r="413" ht="16"/>
    <row r="414" ht="16"/>
    <row r="415" ht="16"/>
    <row r="416" ht="16"/>
    <row r="417" ht="16"/>
    <row r="418" ht="16"/>
    <row r="419" ht="16"/>
    <row r="420" ht="16"/>
    <row r="421" ht="16"/>
    <row r="422" ht="16"/>
    <row r="423" ht="16"/>
    <row r="424" ht="16"/>
    <row r="425" ht="16"/>
    <row r="426" ht="16"/>
    <row r="427" ht="16"/>
    <row r="428" ht="16"/>
    <row r="429" ht="16"/>
    <row r="430" ht="16"/>
    <row r="431" ht="16"/>
    <row r="432" ht="16"/>
    <row r="433" ht="16"/>
    <row r="434" ht="16"/>
    <row r="435" ht="16"/>
    <row r="436" ht="16"/>
    <row r="437" ht="16"/>
    <row r="438" ht="16"/>
    <row r="439" ht="16"/>
    <row r="440" ht="16"/>
    <row r="441" ht="16"/>
    <row r="442" ht="16"/>
    <row r="443" ht="16"/>
    <row r="444" ht="16"/>
    <row r="445" ht="16"/>
    <row r="446" ht="16"/>
    <row r="447" ht="16"/>
    <row r="448" ht="16"/>
    <row r="449" ht="16"/>
    <row r="450" ht="16"/>
    <row r="451" ht="16"/>
    <row r="452" ht="16"/>
    <row r="453" ht="16"/>
    <row r="454" ht="16"/>
    <row r="455" ht="16"/>
    <row r="456" ht="16"/>
    <row r="457" ht="16"/>
    <row r="458" ht="16"/>
    <row r="459" ht="16"/>
    <row r="460" ht="16"/>
    <row r="461" ht="16"/>
    <row r="462" ht="16"/>
    <row r="463" ht="16"/>
    <row r="464" ht="16"/>
    <row r="465" ht="16"/>
    <row r="466" ht="16"/>
    <row r="467" ht="16"/>
    <row r="468" ht="16"/>
    <row r="469" ht="16"/>
    <row r="470" ht="16"/>
    <row r="471" ht="16"/>
    <row r="472" ht="16"/>
    <row r="473" ht="16"/>
    <row r="474" ht="16"/>
    <row r="475" ht="16"/>
    <row r="476" ht="16"/>
    <row r="477" ht="16"/>
    <row r="478" ht="16"/>
    <row r="479" ht="16"/>
    <row r="480" ht="16"/>
    <row r="481" ht="16"/>
    <row r="482" ht="16"/>
    <row r="483" ht="16"/>
    <row r="484" ht="16"/>
    <row r="485" ht="16"/>
    <row r="486" ht="16"/>
    <row r="487" ht="16"/>
    <row r="488" ht="16"/>
    <row r="489" ht="16"/>
    <row r="490" ht="16"/>
    <row r="491" ht="16"/>
    <row r="492" ht="16"/>
    <row r="493" ht="16"/>
    <row r="494" ht="16"/>
    <row r="495" ht="16"/>
    <row r="496" ht="16"/>
    <row r="497" ht="16"/>
    <row r="498" ht="16"/>
    <row r="499" ht="16"/>
    <row r="500" ht="16"/>
    <row r="501" ht="16"/>
    <row r="502" ht="16"/>
    <row r="503" ht="16"/>
    <row r="504" ht="16"/>
    <row r="505" ht="16"/>
    <row r="506" ht="16"/>
    <row r="507" ht="16"/>
    <row r="508" ht="16"/>
    <row r="509" ht="16"/>
    <row r="510" ht="16"/>
    <row r="511" ht="16"/>
    <row r="512" ht="16"/>
    <row r="513" ht="16"/>
    <row r="514" ht="16"/>
    <row r="515" ht="16"/>
    <row r="516" ht="16"/>
    <row r="517" ht="16"/>
    <row r="518" ht="16"/>
    <row r="519" ht="16"/>
    <row r="520" ht="16"/>
    <row r="521" ht="16"/>
    <row r="522" ht="16"/>
    <row r="523" ht="16"/>
    <row r="524" ht="16"/>
    <row r="525" ht="16"/>
    <row r="526" ht="16"/>
    <row r="527" ht="16"/>
    <row r="528" ht="16"/>
    <row r="529" ht="16"/>
    <row r="530" ht="16"/>
    <row r="531" ht="16"/>
    <row r="532" ht="16"/>
    <row r="533" ht="16"/>
    <row r="534" ht="16"/>
    <row r="535" ht="16"/>
    <row r="536" ht="16"/>
    <row r="537" ht="16"/>
    <row r="538" ht="16"/>
    <row r="539" ht="16"/>
    <row r="540" ht="16"/>
    <row r="541" ht="16"/>
    <row r="542" ht="16"/>
    <row r="543" ht="16"/>
    <row r="544" ht="16"/>
    <row r="545" ht="16"/>
    <row r="546" ht="16"/>
    <row r="547" ht="16"/>
    <row r="548" ht="16"/>
    <row r="549" ht="16"/>
    <row r="550" ht="16"/>
    <row r="551" ht="16"/>
    <row r="552" ht="16"/>
    <row r="553" ht="16"/>
    <row r="554" ht="16"/>
    <row r="555" ht="16"/>
    <row r="556" ht="16"/>
    <row r="557" ht="16"/>
    <row r="558" ht="16"/>
    <row r="559" ht="16"/>
    <row r="560" ht="16"/>
    <row r="561" ht="16"/>
    <row r="562" ht="16"/>
    <row r="563" ht="16"/>
    <row r="564" ht="16"/>
    <row r="565" ht="16"/>
    <row r="566" ht="16"/>
    <row r="567" ht="16"/>
    <row r="568" ht="16"/>
    <row r="569" ht="16"/>
    <row r="570" ht="16"/>
    <row r="571" ht="16"/>
    <row r="572" ht="16"/>
    <row r="573" ht="16"/>
    <row r="574" ht="16"/>
    <row r="575" ht="16"/>
    <row r="576" ht="16"/>
    <row r="577" ht="16"/>
    <row r="578" ht="16"/>
    <row r="579" ht="16"/>
    <row r="580" ht="16"/>
    <row r="581" ht="16"/>
    <row r="582" ht="16"/>
    <row r="583" ht="16"/>
    <row r="584" ht="16"/>
    <row r="585" ht="16"/>
    <row r="586" ht="16"/>
    <row r="587" ht="16"/>
    <row r="588" ht="16"/>
    <row r="589" ht="16"/>
    <row r="590" ht="16"/>
    <row r="591" ht="16"/>
    <row r="592" ht="16"/>
    <row r="593" ht="16"/>
    <row r="594" ht="16"/>
    <row r="595" ht="16"/>
    <row r="596" ht="16"/>
    <row r="597" ht="16"/>
    <row r="598" ht="16"/>
    <row r="599" ht="16"/>
    <row r="600" ht="16"/>
    <row r="601" ht="16"/>
    <row r="602" ht="16"/>
    <row r="603" ht="16"/>
    <row r="604" ht="16"/>
    <row r="605" ht="16"/>
    <row r="606" ht="16"/>
    <row r="607" ht="16"/>
    <row r="608" ht="16"/>
    <row r="609" ht="16"/>
    <row r="610" ht="16"/>
    <row r="611" ht="16"/>
    <row r="612" ht="16"/>
    <row r="613" ht="16"/>
    <row r="614" ht="16"/>
    <row r="615" ht="16"/>
    <row r="616" ht="16"/>
    <row r="617" ht="16"/>
    <row r="618" ht="16"/>
    <row r="619" ht="16"/>
    <row r="620" ht="16"/>
    <row r="621" ht="16"/>
    <row r="622" ht="16"/>
    <row r="623" ht="16"/>
    <row r="624" ht="16"/>
    <row r="625" ht="16"/>
    <row r="626" ht="16"/>
    <row r="627" ht="16"/>
    <row r="628" ht="16"/>
    <row r="629" ht="16"/>
    <row r="630" ht="16"/>
    <row r="631" ht="16"/>
    <row r="632" ht="16"/>
    <row r="633" ht="16"/>
    <row r="634" ht="16"/>
    <row r="635" ht="16"/>
    <row r="636" ht="16"/>
    <row r="637" ht="16"/>
    <row r="638" ht="16"/>
    <row r="639" ht="16"/>
    <row r="640" ht="16"/>
    <row r="641" ht="16"/>
    <row r="642" ht="16"/>
    <row r="643" ht="16"/>
    <row r="644" ht="16"/>
    <row r="645" ht="16"/>
    <row r="646" ht="16"/>
    <row r="647" ht="16"/>
    <row r="648" ht="16"/>
    <row r="649" ht="16"/>
    <row r="650" ht="16"/>
    <row r="651" ht="16"/>
    <row r="652" ht="16"/>
    <row r="653" ht="16"/>
    <row r="654" ht="16"/>
    <row r="655" ht="16"/>
    <row r="656" ht="16"/>
    <row r="657" ht="16"/>
    <row r="658" ht="16"/>
    <row r="659" ht="16"/>
    <row r="660" ht="16"/>
    <row r="661" ht="16"/>
    <row r="662" ht="16"/>
    <row r="663" ht="16"/>
    <row r="664" ht="16"/>
    <row r="665" ht="16"/>
    <row r="666" ht="16"/>
    <row r="667" ht="16"/>
    <row r="668" ht="16"/>
    <row r="669" ht="16"/>
    <row r="670" ht="16"/>
    <row r="671" ht="16"/>
    <row r="672" ht="16"/>
    <row r="673" ht="16"/>
    <row r="674" ht="16"/>
    <row r="675" ht="16"/>
    <row r="676" ht="16"/>
    <row r="677" ht="16"/>
    <row r="678" ht="16"/>
    <row r="679" ht="16"/>
    <row r="680" ht="16"/>
    <row r="681" ht="16"/>
    <row r="682" ht="16"/>
    <row r="683" ht="16"/>
    <row r="684" ht="16"/>
    <row r="685" ht="16"/>
    <row r="686" ht="16"/>
    <row r="687" ht="16"/>
    <row r="688" ht="16"/>
    <row r="689" ht="16"/>
    <row r="690" ht="16"/>
    <row r="691" ht="16"/>
    <row r="692" ht="16"/>
    <row r="693" ht="16"/>
    <row r="694" ht="16"/>
    <row r="695" ht="16"/>
    <row r="696" ht="16"/>
    <row r="697" ht="16"/>
    <row r="698" ht="16"/>
    <row r="699" ht="16"/>
    <row r="700" ht="16"/>
    <row r="701" ht="16"/>
    <row r="702" ht="16"/>
    <row r="703" ht="16"/>
    <row r="704" ht="16"/>
    <row r="705" ht="16"/>
    <row r="706" ht="16"/>
    <row r="707" ht="16"/>
    <row r="708" ht="16"/>
    <row r="709" ht="16"/>
    <row r="710" ht="16"/>
    <row r="711" ht="16"/>
    <row r="712" ht="16"/>
    <row r="713" ht="16"/>
    <row r="714" ht="16"/>
    <row r="715" ht="16"/>
    <row r="716" ht="16"/>
    <row r="717" ht="16"/>
    <row r="718" ht="16"/>
    <row r="719" ht="16"/>
    <row r="720" ht="16"/>
    <row r="721" ht="16"/>
    <row r="722" ht="16"/>
    <row r="723" ht="16"/>
    <row r="724" ht="16"/>
    <row r="725" ht="16"/>
    <row r="726" ht="16"/>
    <row r="727" ht="16"/>
    <row r="728" ht="16"/>
    <row r="729" ht="16"/>
    <row r="730" ht="16"/>
    <row r="731" ht="16"/>
    <row r="732" ht="16"/>
    <row r="733" ht="16"/>
    <row r="734" ht="16"/>
    <row r="735" ht="16"/>
    <row r="736" ht="16"/>
    <row r="737" ht="16"/>
    <row r="738" ht="16"/>
    <row r="739" ht="16"/>
    <row r="740" ht="16"/>
    <row r="741" ht="16"/>
    <row r="742" ht="16"/>
    <row r="743" ht="16"/>
    <row r="744" ht="16"/>
    <row r="745" ht="16"/>
    <row r="746" ht="16"/>
    <row r="747" ht="16"/>
    <row r="748" ht="16"/>
    <row r="749" ht="16"/>
    <row r="750" ht="16"/>
    <row r="751" ht="16"/>
    <row r="752" ht="16"/>
    <row r="753" ht="16"/>
    <row r="754" ht="16"/>
    <row r="755" ht="16"/>
    <row r="756" ht="16"/>
    <row r="757" ht="16"/>
    <row r="758" ht="16"/>
    <row r="759" ht="16"/>
    <row r="760" ht="16"/>
    <row r="761" ht="16"/>
    <row r="762" ht="16"/>
    <row r="763" ht="16"/>
    <row r="764" ht="16"/>
    <row r="765" ht="16"/>
    <row r="766" ht="16"/>
    <row r="767" ht="16"/>
    <row r="768" ht="16"/>
    <row r="769" ht="16"/>
    <row r="770" ht="16"/>
    <row r="771" ht="16"/>
    <row r="772" ht="16"/>
    <row r="773" ht="16"/>
    <row r="774" ht="16"/>
    <row r="775" ht="16"/>
    <row r="776" ht="16"/>
    <row r="777" ht="16"/>
    <row r="778" ht="16"/>
    <row r="779" ht="16"/>
    <row r="780" ht="16"/>
    <row r="781" ht="16"/>
    <row r="782" ht="16"/>
    <row r="783" ht="16"/>
    <row r="784" ht="16"/>
    <row r="785" ht="16"/>
    <row r="786" ht="16"/>
    <row r="787" ht="16"/>
    <row r="788" ht="16"/>
    <row r="789" ht="16"/>
    <row r="790" ht="16"/>
    <row r="791" ht="16"/>
    <row r="792" ht="16"/>
    <row r="793" ht="16"/>
    <row r="794" ht="16"/>
    <row r="795" ht="16"/>
    <row r="796" ht="16"/>
    <row r="797" ht="16"/>
    <row r="798" ht="16"/>
    <row r="799" ht="16"/>
    <row r="800" ht="16"/>
    <row r="801" ht="16"/>
    <row r="802" ht="16"/>
    <row r="803" ht="16"/>
    <row r="804" ht="16"/>
    <row r="805" ht="16"/>
    <row r="806" ht="16"/>
    <row r="807" ht="16"/>
    <row r="808" ht="16"/>
    <row r="809" ht="16"/>
    <row r="810" ht="16"/>
    <row r="811" ht="16"/>
    <row r="812" ht="16"/>
    <row r="813" ht="16"/>
    <row r="814" ht="16"/>
    <row r="815" ht="16"/>
    <row r="816" ht="16"/>
    <row r="817" ht="16"/>
    <row r="818" ht="16"/>
    <row r="819" ht="16"/>
    <row r="820" ht="16"/>
    <row r="821" ht="16"/>
    <row r="822" ht="16"/>
    <row r="823" ht="16"/>
    <row r="824" ht="16"/>
    <row r="825" ht="16"/>
    <row r="826" ht="16"/>
    <row r="827" ht="16"/>
    <row r="828" ht="16"/>
    <row r="829" ht="16"/>
    <row r="830" ht="16"/>
    <row r="831" ht="16"/>
    <row r="832" ht="16"/>
    <row r="833" ht="16"/>
    <row r="834" ht="16"/>
    <row r="835" ht="16"/>
    <row r="836" ht="16"/>
    <row r="837" ht="16"/>
    <row r="838" ht="16"/>
    <row r="839" ht="16"/>
    <row r="840" ht="16"/>
    <row r="841" ht="16"/>
    <row r="842" ht="16"/>
    <row r="843" ht="16"/>
    <row r="844" ht="16"/>
    <row r="845" ht="16"/>
    <row r="846" ht="16"/>
    <row r="847" ht="16"/>
    <row r="848" ht="16"/>
    <row r="849" ht="16"/>
    <row r="850" ht="16"/>
    <row r="851" ht="16"/>
    <row r="852" ht="16"/>
    <row r="853" ht="16"/>
    <row r="854" ht="16"/>
    <row r="855" ht="16"/>
    <row r="856" ht="16"/>
    <row r="857" ht="16"/>
    <row r="858" ht="16"/>
    <row r="859" ht="16"/>
    <row r="860" ht="16"/>
    <row r="861" ht="16"/>
    <row r="862" ht="16"/>
    <row r="863" ht="16"/>
    <row r="864" ht="16"/>
    <row r="865" ht="16"/>
    <row r="866" ht="16"/>
    <row r="867" ht="16"/>
    <row r="868" ht="16"/>
    <row r="869" ht="16"/>
    <row r="870" ht="16"/>
    <row r="871" ht="16"/>
    <row r="872" ht="16"/>
    <row r="873" ht="16"/>
    <row r="874" ht="16"/>
    <row r="875" ht="16"/>
    <row r="876" ht="16"/>
    <row r="877" ht="16"/>
    <row r="878" ht="16"/>
    <row r="879" ht="16"/>
    <row r="880" ht="16"/>
    <row r="881" ht="16"/>
    <row r="882" ht="16"/>
    <row r="883" ht="16"/>
    <row r="884" ht="16"/>
    <row r="885" ht="16"/>
    <row r="886" ht="16"/>
    <row r="887" ht="16"/>
    <row r="888" ht="16"/>
    <row r="889" ht="16"/>
    <row r="890" ht="16"/>
    <row r="891" ht="16"/>
    <row r="892" ht="16"/>
    <row r="893" ht="16"/>
    <row r="894" ht="16"/>
    <row r="895" ht="16"/>
    <row r="896" ht="16"/>
    <row r="897" ht="16"/>
    <row r="898" ht="16"/>
    <row r="899" ht="16"/>
    <row r="900" ht="16"/>
    <row r="901" ht="16"/>
    <row r="902" ht="16"/>
    <row r="903" ht="16"/>
    <row r="904" ht="16"/>
    <row r="905" ht="16"/>
    <row r="906" ht="16"/>
    <row r="907" ht="16"/>
    <row r="908" ht="16"/>
    <row r="909" ht="16"/>
    <row r="910" ht="16"/>
    <row r="911" ht="16"/>
    <row r="912" ht="16"/>
    <row r="913" ht="16"/>
    <row r="914" ht="16"/>
    <row r="915" ht="16"/>
    <row r="916" ht="16"/>
    <row r="917" ht="16"/>
    <row r="918" ht="16"/>
    <row r="919" ht="16"/>
    <row r="920" ht="16"/>
    <row r="921" ht="16"/>
    <row r="922" ht="16"/>
    <row r="923" ht="16"/>
    <row r="924" ht="16"/>
    <row r="925" ht="16"/>
    <row r="926" ht="16"/>
    <row r="927" ht="16"/>
    <row r="928" ht="16"/>
    <row r="929" ht="16"/>
    <row r="930" ht="16"/>
    <row r="931" ht="16"/>
    <row r="932" ht="16"/>
    <row r="933" ht="16"/>
    <row r="934" ht="16"/>
    <row r="935" ht="16"/>
    <row r="936" ht="16"/>
    <row r="937" ht="16"/>
    <row r="938" ht="16"/>
    <row r="939" ht="16"/>
    <row r="940" ht="16"/>
    <row r="941" ht="16"/>
    <row r="942" ht="16"/>
    <row r="943" ht="16"/>
    <row r="944" ht="16"/>
    <row r="945" ht="16"/>
    <row r="946" ht="16"/>
    <row r="947" ht="16"/>
    <row r="948" ht="16"/>
    <row r="949" ht="16"/>
    <row r="950" ht="16"/>
    <row r="951" ht="16"/>
    <row r="952" ht="16"/>
    <row r="953" ht="16"/>
    <row r="954" ht="16"/>
    <row r="955" ht="16"/>
    <row r="956" ht="16"/>
    <row r="957" ht="16"/>
    <row r="958" ht="16"/>
    <row r="959" ht="16"/>
    <row r="960" ht="16"/>
    <row r="961" ht="16"/>
    <row r="962" ht="16"/>
    <row r="963" ht="16"/>
    <row r="964" ht="16"/>
    <row r="965" ht="16"/>
    <row r="966" ht="16"/>
    <row r="967" ht="16"/>
    <row r="968" ht="16"/>
    <row r="969" ht="16"/>
    <row r="970" ht="16"/>
    <row r="971" ht="16"/>
    <row r="972" ht="16"/>
    <row r="973" ht="16"/>
    <row r="974" ht="16"/>
    <row r="975" ht="16"/>
    <row r="976" ht="16"/>
    <row r="977" ht="16"/>
    <row r="978" ht="16"/>
    <row r="979" ht="16"/>
    <row r="980" ht="16"/>
    <row r="981" ht="16"/>
    <row r="982" ht="16"/>
    <row r="983" ht="16"/>
    <row r="984" ht="16"/>
    <row r="985" ht="16"/>
    <row r="986" ht="16"/>
    <row r="987" ht="16"/>
    <row r="988" ht="16"/>
    <row r="989" ht="16"/>
    <row r="990" ht="16"/>
    <row r="991" ht="16"/>
    <row r="992" ht="16"/>
    <row r="993" ht="16"/>
    <row r="994" ht="16"/>
    <row r="995" ht="16"/>
    <row r="996" ht="16"/>
    <row r="997" ht="16"/>
    <row r="998" ht="16"/>
    <row r="999" ht="16"/>
    <row r="1000" ht="16"/>
    <row r="1001" ht="16"/>
    <row r="1002" ht="16"/>
    <row r="1003" ht="16"/>
    <row r="1004" ht="16"/>
    <row r="1005" ht="16"/>
    <row r="1006" ht="16"/>
    <row r="1007" ht="16"/>
    <row r="1008" ht="16"/>
    <row r="1009" ht="16"/>
    <row r="1010" ht="16"/>
    <row r="1011" ht="16"/>
    <row r="1012" ht="16"/>
    <row r="1013" ht="16"/>
    <row r="1014" ht="16"/>
    <row r="1015" ht="16"/>
    <row r="1016" ht="16"/>
    <row r="1017" ht="16"/>
    <row r="1018" ht="16"/>
    <row r="1019" ht="16"/>
    <row r="1020" ht="16"/>
    <row r="1021" ht="16"/>
    <row r="1022" ht="16"/>
    <row r="1023" ht="16"/>
    <row r="1024" ht="16"/>
    <row r="1025" ht="16"/>
    <row r="1026" ht="16"/>
    <row r="1027" ht="16"/>
    <row r="1028" ht="16"/>
    <row r="1029" ht="16"/>
    <row r="1030" ht="16"/>
    <row r="1031" ht="16"/>
    <row r="1032" ht="16"/>
    <row r="1033" ht="16"/>
    <row r="1034" ht="16"/>
    <row r="1035" ht="16"/>
    <row r="1036" ht="16"/>
    <row r="1037" ht="16"/>
    <row r="1038" ht="16"/>
    <row r="1039" ht="16"/>
    <row r="1040" ht="16"/>
    <row r="1041" ht="16"/>
    <row r="1042" ht="16"/>
    <row r="1043" ht="16"/>
    <row r="1044" ht="16"/>
    <row r="1045" ht="16"/>
    <row r="1046" ht="16"/>
    <row r="1047" ht="16"/>
    <row r="1048" ht="16"/>
    <row r="1049" ht="16"/>
    <row r="1050" ht="16"/>
    <row r="1051" ht="16"/>
    <row r="1052" ht="16"/>
    <row r="1053" ht="16"/>
    <row r="1054" ht="16"/>
    <row r="1055" ht="16"/>
    <row r="1056" ht="16"/>
    <row r="1057" ht="16"/>
    <row r="1058" ht="16"/>
    <row r="1059" ht="16"/>
    <row r="1060" ht="16"/>
    <row r="1061" ht="16"/>
    <row r="1062" ht="16"/>
    <row r="1063" ht="16"/>
    <row r="1064" ht="16"/>
    <row r="1065" ht="16"/>
    <row r="1066" ht="16"/>
    <row r="1067" ht="16"/>
    <row r="1068" ht="16"/>
    <row r="1069" ht="16"/>
    <row r="1070" ht="16"/>
    <row r="1071" ht="16"/>
    <row r="1072" ht="16"/>
    <row r="1073" ht="16"/>
    <row r="1074" ht="16"/>
    <row r="1075" ht="16"/>
    <row r="1076" ht="16"/>
    <row r="1077" ht="16"/>
    <row r="1078" ht="16"/>
    <row r="1079" ht="16"/>
    <row r="1080" ht="16"/>
    <row r="1081" ht="16"/>
    <row r="1082" ht="16"/>
    <row r="1083" ht="16"/>
    <row r="1084" ht="16"/>
    <row r="1085" ht="16"/>
    <row r="1086" ht="16"/>
    <row r="1087" ht="16"/>
    <row r="1088" ht="16"/>
    <row r="1089" ht="16"/>
    <row r="1090" ht="16"/>
    <row r="1091" ht="16"/>
    <row r="1092" ht="16"/>
    <row r="1093" ht="16"/>
    <row r="1094" ht="16"/>
    <row r="1095" ht="16"/>
    <row r="1096" ht="16"/>
    <row r="1097" ht="16"/>
    <row r="1098" ht="16"/>
    <row r="1099" ht="16"/>
    <row r="1100" ht="16"/>
    <row r="1101" ht="16"/>
    <row r="1102" ht="16"/>
    <row r="1103" ht="16"/>
    <row r="1104" ht="16"/>
    <row r="1105" ht="16"/>
    <row r="1106" ht="16"/>
    <row r="1107" ht="16"/>
    <row r="1108" ht="16"/>
    <row r="1109" ht="16"/>
    <row r="1110" ht="16"/>
    <row r="1111" ht="16"/>
    <row r="1112" ht="16"/>
    <row r="1113" ht="16"/>
    <row r="1114" ht="16"/>
    <row r="1115" ht="16"/>
    <row r="1116" ht="16"/>
    <row r="1117" ht="16"/>
    <row r="1118" ht="16"/>
    <row r="1119" ht="16"/>
    <row r="1120" ht="16"/>
    <row r="1121" ht="16"/>
    <row r="1122" ht="16"/>
    <row r="1123" ht="16"/>
    <row r="1124" ht="16"/>
    <row r="1125" ht="16"/>
    <row r="1126" ht="16"/>
    <row r="1127" ht="16"/>
    <row r="1128" ht="16"/>
    <row r="1129" ht="16"/>
    <row r="1130" ht="16"/>
    <row r="1131" ht="16"/>
    <row r="1132" ht="16"/>
    <row r="1133" ht="16"/>
    <row r="1134" ht="16"/>
    <row r="1135" ht="16"/>
    <row r="1136" ht="16"/>
    <row r="1137" ht="16"/>
    <row r="1138" ht="16"/>
    <row r="1139" ht="16"/>
    <row r="1140" ht="16"/>
    <row r="1141" ht="16"/>
    <row r="1142" ht="16"/>
    <row r="1143" ht="16"/>
    <row r="1144" ht="16"/>
    <row r="1145" ht="16"/>
    <row r="1146" ht="16"/>
    <row r="1147" ht="16"/>
    <row r="1148" ht="16"/>
    <row r="1149" ht="16"/>
    <row r="1150" ht="16"/>
    <row r="1151" ht="16"/>
    <row r="1152" ht="16"/>
    <row r="1153" ht="16"/>
    <row r="1154" ht="16"/>
    <row r="1155" ht="16"/>
    <row r="1156" ht="16"/>
    <row r="1157" ht="16"/>
    <row r="1158" ht="16"/>
    <row r="1159" ht="16"/>
    <row r="1160" ht="16"/>
    <row r="1161" ht="16"/>
    <row r="1162" ht="16"/>
    <row r="1163" ht="16"/>
    <row r="1164" ht="16"/>
    <row r="1165" ht="16"/>
    <row r="1166" ht="16"/>
    <row r="1167" ht="16"/>
    <row r="1168" ht="16"/>
    <row r="1169" ht="16"/>
    <row r="1170" ht="16"/>
    <row r="1171" ht="16"/>
    <row r="1172" ht="16"/>
    <row r="1173" ht="16"/>
    <row r="1174" ht="16"/>
    <row r="1175" ht="16"/>
    <row r="1176" ht="16"/>
    <row r="1177" ht="16"/>
    <row r="1178" ht="16"/>
    <row r="1179" ht="16"/>
    <row r="1180" ht="16"/>
    <row r="1181" ht="16"/>
    <row r="1182" ht="16"/>
    <row r="1183" ht="16"/>
    <row r="1184" ht="16"/>
    <row r="1185" ht="16"/>
    <row r="1186" ht="16"/>
    <row r="1187" ht="16"/>
    <row r="1188" ht="16"/>
    <row r="1189" ht="16"/>
    <row r="1190" ht="16"/>
    <row r="1191" ht="16"/>
    <row r="1192" ht="16"/>
    <row r="1193" ht="16"/>
    <row r="1194" ht="16"/>
    <row r="1195" ht="16"/>
    <row r="1196" ht="16"/>
    <row r="1197" ht="16"/>
    <row r="1198" ht="16"/>
    <row r="1199" ht="16"/>
    <row r="1200" ht="16"/>
    <row r="1201" ht="16"/>
    <row r="1202" ht="16"/>
    <row r="1203" ht="16"/>
    <row r="1204" ht="16"/>
    <row r="1205" ht="16"/>
    <row r="1206" ht="16"/>
    <row r="1207" ht="16"/>
    <row r="1208" ht="16"/>
    <row r="1209" ht="16"/>
    <row r="1210" ht="16"/>
    <row r="1211" ht="16"/>
    <row r="1212" ht="16"/>
    <row r="1213" ht="16"/>
    <row r="1214" ht="16"/>
    <row r="1215" ht="16"/>
    <row r="1216" ht="16"/>
    <row r="1217" ht="16"/>
    <row r="1218" ht="16"/>
    <row r="1219" ht="16"/>
    <row r="1220" ht="16"/>
    <row r="1221" ht="16"/>
    <row r="1222" ht="16"/>
    <row r="1223" ht="16"/>
    <row r="1224" ht="16"/>
    <row r="1225" ht="16"/>
    <row r="1226" ht="16"/>
    <row r="1227" ht="16"/>
    <row r="1228" ht="16"/>
    <row r="1229" ht="16"/>
    <row r="1230" ht="16"/>
    <row r="1231" ht="16"/>
    <row r="1232" ht="16"/>
    <row r="1233" ht="16"/>
    <row r="1234" ht="16"/>
    <row r="1235" ht="16"/>
    <row r="1236" ht="16"/>
    <row r="1237" ht="16"/>
    <row r="1238" ht="16"/>
    <row r="1239" ht="16"/>
    <row r="1240" ht="16"/>
    <row r="1241" ht="16"/>
    <row r="1242" ht="16"/>
    <row r="1243" ht="16"/>
    <row r="1244" ht="16"/>
    <row r="1245" ht="16"/>
    <row r="1246" ht="16"/>
    <row r="1247" ht="16"/>
    <row r="1248" ht="16"/>
    <row r="1249" ht="16"/>
    <row r="1250" ht="16"/>
    <row r="1251" ht="16"/>
    <row r="1252" ht="16"/>
    <row r="1253" ht="16"/>
    <row r="1254" ht="16"/>
    <row r="1255" ht="16"/>
    <row r="1256" ht="16"/>
    <row r="1257" ht="16"/>
    <row r="1258" ht="16"/>
    <row r="1259" ht="16"/>
    <row r="1260" ht="16"/>
    <row r="1261" ht="16"/>
    <row r="1262" ht="16"/>
    <row r="1263" ht="16"/>
    <row r="1264" ht="16"/>
    <row r="1265" ht="16"/>
    <row r="1266" ht="16"/>
    <row r="1267" ht="16"/>
  </sheetData>
  <sheetProtection algorithmName="SHA-512" hashValue="oB7EbYPhgM+7d8mLXn+Sfax09r2Zl2zWOl/89odJsPU1pQL/FOAHDyVT0D1PeLmdS74iKoJLefLn7Cbma0qOGA==" saltValue="/H+QtbvMtnvheOcuAMU3aA==" spinCount="100000" sheet="1" autoFilter="0"/>
  <autoFilter ref="A4:L21" xr:uid="{2D04D08B-8CC0-4635-9D12-0FF792A99EC0}"/>
  <mergeCells count="42">
    <mergeCell ref="M21:O21"/>
    <mergeCell ref="A15:A18"/>
    <mergeCell ref="A19:A20"/>
    <mergeCell ref="A6:A13"/>
    <mergeCell ref="H4:H5"/>
    <mergeCell ref="E4:E5"/>
    <mergeCell ref="B15:B16"/>
    <mergeCell ref="B6:B10"/>
    <mergeCell ref="B11:B12"/>
    <mergeCell ref="E6:E13"/>
    <mergeCell ref="E15:E18"/>
    <mergeCell ref="S4:W4"/>
    <mergeCell ref="Y4:AC4"/>
    <mergeCell ref="AE4:AI4"/>
    <mergeCell ref="A4:A5"/>
    <mergeCell ref="C4:C5"/>
    <mergeCell ref="F4:F5"/>
    <mergeCell ref="G4:G5"/>
    <mergeCell ref="I4:I5"/>
    <mergeCell ref="J4:J5"/>
    <mergeCell ref="K4:K5"/>
    <mergeCell ref="L4:L5"/>
    <mergeCell ref="D4:D5"/>
    <mergeCell ref="B4:B5"/>
    <mergeCell ref="P6:P13"/>
    <mergeCell ref="P15:P18"/>
    <mergeCell ref="P19:P20"/>
    <mergeCell ref="B2:L2"/>
    <mergeCell ref="E19:E20"/>
    <mergeCell ref="M4:Q4"/>
    <mergeCell ref="AH6:AH13"/>
    <mergeCell ref="AH15:AH18"/>
    <mergeCell ref="AH19:AH20"/>
    <mergeCell ref="S21:U21"/>
    <mergeCell ref="Y21:AA21"/>
    <mergeCell ref="AE21:AG21"/>
    <mergeCell ref="V6:V13"/>
    <mergeCell ref="V15:V18"/>
    <mergeCell ref="V19:V20"/>
    <mergeCell ref="AB6:AB13"/>
    <mergeCell ref="AB15:AB18"/>
    <mergeCell ref="AB19:AB20"/>
  </mergeCells>
  <conditionalFormatting sqref="Q6:Q20">
    <cfRule type="containsBlanks" dxfId="31" priority="13">
      <formula>LEN(TRIM(Q6))=0</formula>
    </cfRule>
    <cfRule type="expression" dxfId="30" priority="14">
      <formula>(Q6&gt;=(R6*0.9))</formula>
    </cfRule>
    <cfRule type="expression" dxfId="29" priority="15">
      <formula>AND(Q6&lt;(R6*0.9),Q6&gt;(R6*0.75))</formula>
    </cfRule>
    <cfRule type="expression" dxfId="28" priority="16">
      <formula>(Q6&lt;=(R6*0.75))</formula>
    </cfRule>
  </conditionalFormatting>
  <conditionalFormatting sqref="W6:W20">
    <cfRule type="containsBlanks" dxfId="27" priority="9">
      <formula>LEN(TRIM(W6))=0</formula>
    </cfRule>
    <cfRule type="expression" dxfId="26" priority="10">
      <formula>(W6&gt;=(X6*0.9))</formula>
    </cfRule>
    <cfRule type="expression" dxfId="25" priority="11">
      <formula>AND(W6&lt;(X6*0.9),W6&gt;(X6*0.75))</formula>
    </cfRule>
    <cfRule type="expression" dxfId="24" priority="12">
      <formula>(W6&lt;=(X6*0.75))</formula>
    </cfRule>
  </conditionalFormatting>
  <conditionalFormatting sqref="AC6:AC20">
    <cfRule type="containsBlanks" dxfId="23" priority="5">
      <formula>LEN(TRIM(AC6))=0</formula>
    </cfRule>
    <cfRule type="expression" dxfId="22" priority="6">
      <formula>(AC6&gt;=(AD6*0.9))</formula>
    </cfRule>
    <cfRule type="expression" dxfId="21" priority="7">
      <formula>AND(AC6&lt;(AD6*0.9),AC6&gt;(AD6*0.75))</formula>
    </cfRule>
    <cfRule type="expression" dxfId="20" priority="8">
      <formula>(AC6&lt;=(AD6*0.75))</formula>
    </cfRule>
  </conditionalFormatting>
  <conditionalFormatting sqref="AI6:AI20">
    <cfRule type="containsBlanks" dxfId="19" priority="1">
      <formula>LEN(TRIM(AI6))=0</formula>
    </cfRule>
    <cfRule type="expression" dxfId="18" priority="2">
      <formula>(AI6&gt;=(AJ6*0.9))</formula>
    </cfRule>
    <cfRule type="expression" dxfId="17" priority="3">
      <formula>AND(AI6&lt;(AJ6*0.9),AI6&gt;(AJ6*0.75))</formula>
    </cfRule>
    <cfRule type="expression" dxfId="16" priority="4">
      <formula>(AI6&lt;=(AJ6*0.75))</formula>
    </cfRule>
  </conditionalFormatting>
  <dataValidations count="6">
    <dataValidation allowBlank="1" showInputMessage="1" showErrorMessage="1" promptTitle="Avance esperado actividad" prompt="Se visualiza el avance esperado cuantitativo de la actividad_x000a_" sqref="R5 AJ5 AD5 X5" xr:uid="{68672820-4A54-BE4A-9EDB-5A904A1192F8}"/>
    <dataValidation allowBlank="1" showInputMessage="1" showErrorMessage="1" promptTitle="Evidencia" prompt="Relacionar el nombre de la evidencia incluida en la carpeta compartida por la OAP. que permita validar el cumplimiento de la actividad: EV1 XXXXX , EV2 XXXXXXX (Nombres cortos) _x000a_ " sqref="M5 S5 Y5 AE5" xr:uid="{3928147A-BCAE-4648-9D80-9E7B10C591CD}"/>
    <dataValidation allowBlank="1" showInputMessage="1" showErrorMessage="1" promptTitle="Análisis Cualitativo" prompt="Se debe describir la gestión realizada durante el periodo reportado fechas, actividades relevante  y en caso de que aplique que falta para cumplir el 100%" sqref="N5 T5 Z5 AF5" xr:uid="{DCFFECDD-9912-894E-B7FA-64B0F2152A39}"/>
    <dataValidation allowBlank="1" showInputMessage="1" showErrorMessage="1" promptTitle="Valdiación OAP" prompt="Se insluye una breve descripción del avance realizado por OAP a las evidencias, análisis cualitativo, análisis cuantitativo. " sqref="O5 AA5 U5 AG5" xr:uid="{4DB32B11-2827-2E4C-BC3D-163DEACEEE94}"/>
    <dataValidation allowBlank="1" showInputMessage="1" showErrorMessage="1" promptTitle="Avance real acumulado acción" prompt="Reportar el avance real cuantitativo y acumulado de la acción " sqref="V5 P5 AB5 AH5" xr:uid="{49722B25-F176-CE4A-BC62-C09A5822D166}"/>
    <dataValidation allowBlank="1" showInputMessage="1" showErrorMessage="1" promptTitle="Avance real actividad" prompt="Reportar el avance real cuantitativo y acumulado de la actividad" sqref="AC5 Q5 W5 AI5" xr:uid="{8EB430F3-5EE9-2D4B-880F-CB283D0AD570}"/>
  </dataValidations>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B234D-E210-6742-9CDC-AF28309BC7B7}">
  <sheetPr>
    <tabColor rgb="FF00B050"/>
  </sheetPr>
  <dimension ref="A1:AJ29"/>
  <sheetViews>
    <sheetView showGridLines="0" tabSelected="1" topLeftCell="E10" zoomScaleNormal="100" workbookViewId="0">
      <selection activeCell="AL8" sqref="AL8"/>
    </sheetView>
  </sheetViews>
  <sheetFormatPr baseColWidth="10" defaultColWidth="11.5" defaultRowHeight="15"/>
  <cols>
    <col min="1" max="1" width="28.83203125" customWidth="1"/>
    <col min="2" max="2" width="5.6640625" customWidth="1"/>
    <col min="3" max="3" width="36.6640625" customWidth="1"/>
    <col min="4" max="4" width="4.83203125" bestFit="1" customWidth="1"/>
    <col min="5" max="5" width="45.83203125" style="37" customWidth="1"/>
    <col min="6" max="6" width="32.5" style="36" customWidth="1"/>
    <col min="7" max="7" width="31.6640625" customWidth="1"/>
    <col min="8" max="8" width="34.5" customWidth="1"/>
    <col min="9" max="9" width="11.5" customWidth="1"/>
    <col min="10" max="10" width="13.6640625" customWidth="1"/>
    <col min="11" max="11" width="17.83203125" hidden="1" customWidth="1"/>
    <col min="12" max="12" width="18.6640625" hidden="1" customWidth="1"/>
    <col min="13" max="13" width="38.83203125" hidden="1" customWidth="1"/>
    <col min="14" max="14" width="49" hidden="1" customWidth="1"/>
    <col min="15" max="15" width="39.5" hidden="1" customWidth="1"/>
    <col min="16" max="16" width="18.33203125" customWidth="1"/>
    <col min="17" max="17" width="19.5" customWidth="1"/>
    <col min="18" max="18" width="23" customWidth="1"/>
    <col min="19" max="22" width="11.5" hidden="1" customWidth="1"/>
    <col min="23" max="23" width="0" hidden="1" customWidth="1"/>
    <col min="24" max="24" width="11.6640625" hidden="1" customWidth="1"/>
    <col min="25" max="28" width="11.5" hidden="1" customWidth="1"/>
    <col min="29" max="29" width="0" hidden="1" customWidth="1"/>
    <col min="30" max="30" width="11.6640625" hidden="1" customWidth="1"/>
    <col min="31" max="34" width="11.5" hidden="1" customWidth="1"/>
    <col min="35" max="35" width="0" hidden="1" customWidth="1"/>
    <col min="36" max="36" width="11.6640625" hidden="1" customWidth="1"/>
  </cols>
  <sheetData>
    <row r="1" spans="1:36" ht="84" customHeight="1">
      <c r="A1" s="54"/>
      <c r="B1" s="420" t="s">
        <v>163</v>
      </c>
      <c r="C1" s="420"/>
      <c r="D1" s="420"/>
      <c r="E1" s="420"/>
      <c r="F1" s="420"/>
      <c r="G1" s="420"/>
      <c r="H1" s="421"/>
      <c r="I1" s="422" t="e" vm="2">
        <v>#VALUE!</v>
      </c>
      <c r="J1" s="422"/>
    </row>
    <row r="2" spans="1:36" ht="37.5" customHeight="1">
      <c r="A2" s="53" t="s">
        <v>164</v>
      </c>
      <c r="B2" s="420"/>
      <c r="C2" s="420"/>
      <c r="D2" s="420"/>
      <c r="E2" s="420"/>
      <c r="F2" s="420"/>
      <c r="G2" s="420"/>
      <c r="H2" s="421"/>
      <c r="I2" s="423"/>
      <c r="J2" s="423"/>
    </row>
    <row r="3" spans="1:36" ht="25.5" customHeight="1">
      <c r="A3" s="415" t="s">
        <v>165</v>
      </c>
      <c r="B3" s="415" t="s">
        <v>166</v>
      </c>
      <c r="C3" s="415"/>
      <c r="D3" s="415" t="s">
        <v>167</v>
      </c>
      <c r="E3" s="415"/>
      <c r="F3" s="415" t="s">
        <v>168</v>
      </c>
      <c r="G3" s="415" t="s">
        <v>169</v>
      </c>
      <c r="H3" s="415"/>
      <c r="I3" s="415" t="s">
        <v>170</v>
      </c>
      <c r="J3" s="415"/>
    </row>
    <row r="4" spans="1:36" ht="16" thickBot="1">
      <c r="A4" s="415"/>
      <c r="B4" s="415"/>
      <c r="C4" s="415"/>
      <c r="D4" s="415"/>
      <c r="E4" s="415"/>
      <c r="F4" s="415"/>
      <c r="G4" s="415"/>
      <c r="H4" s="415"/>
      <c r="I4" s="52" t="s">
        <v>171</v>
      </c>
      <c r="J4" s="52" t="s">
        <v>172</v>
      </c>
    </row>
    <row r="5" spans="1:36" ht="116.5" customHeight="1" thickBot="1">
      <c r="A5" s="43" t="s">
        <v>173</v>
      </c>
      <c r="B5" s="426" t="s">
        <v>174</v>
      </c>
      <c r="C5" s="426"/>
      <c r="D5" s="416" t="s">
        <v>175</v>
      </c>
      <c r="E5" s="416"/>
      <c r="F5" s="39" t="s">
        <v>176</v>
      </c>
      <c r="G5" s="427" t="s">
        <v>177</v>
      </c>
      <c r="H5" s="427"/>
      <c r="I5" s="38">
        <v>46055</v>
      </c>
      <c r="J5" s="38">
        <v>46387</v>
      </c>
      <c r="M5" s="417" t="s">
        <v>178</v>
      </c>
      <c r="N5" s="418"/>
      <c r="O5" s="418"/>
      <c r="P5" s="418"/>
      <c r="Q5" s="419"/>
      <c r="R5" s="158">
        <v>46112</v>
      </c>
      <c r="S5" s="411" t="s">
        <v>179</v>
      </c>
      <c r="T5" s="412"/>
      <c r="U5" s="412"/>
      <c r="V5" s="412"/>
      <c r="W5" s="413"/>
      <c r="X5" s="158">
        <v>46203</v>
      </c>
      <c r="Y5" s="411" t="s">
        <v>180</v>
      </c>
      <c r="Z5" s="412"/>
      <c r="AA5" s="412"/>
      <c r="AB5" s="412"/>
      <c r="AC5" s="413"/>
      <c r="AD5" s="158">
        <v>46295</v>
      </c>
      <c r="AE5" s="411" t="s">
        <v>181</v>
      </c>
      <c r="AF5" s="412"/>
      <c r="AG5" s="412"/>
      <c r="AH5" s="412"/>
      <c r="AI5" s="413"/>
      <c r="AJ5" s="158">
        <v>46387</v>
      </c>
    </row>
    <row r="6" spans="1:36" ht="85" thickBot="1">
      <c r="A6" s="52" t="s">
        <v>182</v>
      </c>
      <c r="B6" s="415" t="s">
        <v>23</v>
      </c>
      <c r="C6" s="415"/>
      <c r="D6" s="415" t="s">
        <v>183</v>
      </c>
      <c r="E6" s="415"/>
      <c r="F6" s="52" t="s">
        <v>184</v>
      </c>
      <c r="G6" s="52" t="s">
        <v>185</v>
      </c>
      <c r="H6" s="52" t="s">
        <v>27</v>
      </c>
      <c r="I6" s="52" t="s">
        <v>186</v>
      </c>
      <c r="J6" s="52" t="s">
        <v>187</v>
      </c>
      <c r="K6" s="270" t="s">
        <v>188</v>
      </c>
      <c r="L6" s="274" t="s">
        <v>189</v>
      </c>
      <c r="M6" s="288" t="s">
        <v>34</v>
      </c>
      <c r="N6" s="263" t="s">
        <v>35</v>
      </c>
      <c r="O6" s="264" t="s">
        <v>36</v>
      </c>
      <c r="P6" s="265" t="s">
        <v>37</v>
      </c>
      <c r="Q6" s="266" t="s">
        <v>38</v>
      </c>
      <c r="R6" s="175" t="s">
        <v>39</v>
      </c>
      <c r="S6" s="267" t="s">
        <v>34</v>
      </c>
      <c r="T6" s="268" t="s">
        <v>35</v>
      </c>
      <c r="U6" s="269" t="s">
        <v>36</v>
      </c>
      <c r="V6" s="173" t="s">
        <v>37</v>
      </c>
      <c r="W6" s="174" t="s">
        <v>38</v>
      </c>
      <c r="X6" s="175" t="s">
        <v>39</v>
      </c>
      <c r="Y6" s="267" t="s">
        <v>34</v>
      </c>
      <c r="Z6" s="268" t="s">
        <v>35</v>
      </c>
      <c r="AA6" s="269" t="s">
        <v>36</v>
      </c>
      <c r="AB6" s="173" t="s">
        <v>37</v>
      </c>
      <c r="AC6" s="174" t="s">
        <v>38</v>
      </c>
      <c r="AD6" s="175" t="s">
        <v>39</v>
      </c>
      <c r="AE6" s="267" t="s">
        <v>34</v>
      </c>
      <c r="AF6" s="268" t="s">
        <v>35</v>
      </c>
      <c r="AG6" s="269" t="s">
        <v>36</v>
      </c>
      <c r="AH6" s="173" t="s">
        <v>37</v>
      </c>
      <c r="AI6" s="174" t="s">
        <v>38</v>
      </c>
      <c r="AJ6" s="175" t="s">
        <v>39</v>
      </c>
    </row>
    <row r="7" spans="1:36" ht="71.25" customHeight="1">
      <c r="A7" s="426" t="s">
        <v>190</v>
      </c>
      <c r="B7" s="41" t="s">
        <v>191</v>
      </c>
      <c r="C7" s="39" t="s">
        <v>192</v>
      </c>
      <c r="D7" s="48"/>
      <c r="E7" s="51"/>
      <c r="F7" s="39" t="s">
        <v>193</v>
      </c>
      <c r="G7" s="39" t="s">
        <v>96</v>
      </c>
      <c r="H7" s="39" t="s">
        <v>194</v>
      </c>
      <c r="I7" s="38">
        <v>46146</v>
      </c>
      <c r="J7" s="132">
        <v>46265</v>
      </c>
      <c r="K7" s="395">
        <f>1/3</f>
        <v>0.33333333333333331</v>
      </c>
      <c r="L7" s="275">
        <f>1/5</f>
        <v>0.2</v>
      </c>
      <c r="M7" s="289" t="s">
        <v>80</v>
      </c>
      <c r="N7" s="305" t="s">
        <v>80</v>
      </c>
      <c r="O7" s="307" t="s">
        <v>195</v>
      </c>
      <c r="P7" s="400">
        <f>(Q7*L7)+(Q8*L8)+(Q9*L9)+(Q10*L10)+(Q11*L11)</f>
        <v>0.39799999999999996</v>
      </c>
      <c r="Q7" s="273">
        <v>0</v>
      </c>
      <c r="R7" s="277">
        <f>MIN(IF(R$5-$I7&lt;0,0,(R$5-$I7)/($J7-$I7)),1)</f>
        <v>0</v>
      </c>
      <c r="S7" s="276"/>
      <c r="T7" s="271"/>
      <c r="U7" s="271"/>
      <c r="V7" s="388">
        <v>0</v>
      </c>
      <c r="W7" s="273"/>
      <c r="X7" s="277">
        <f>MIN(IF(X$5-$I7&lt;0,0,(X$5-$I7)/($J7-$I7)),1)</f>
        <v>0.47899159663865548</v>
      </c>
      <c r="Y7" s="276"/>
      <c r="Z7" s="271"/>
      <c r="AA7" s="271"/>
      <c r="AB7" s="388">
        <v>0</v>
      </c>
      <c r="AC7" s="273"/>
      <c r="AD7" s="277">
        <f>MIN(IF(AD$5-$I7&lt;0,0,(AD$5-$I7)/($J7-$I7)),1)</f>
        <v>1</v>
      </c>
      <c r="AE7" s="276"/>
      <c r="AF7" s="271"/>
      <c r="AG7" s="271"/>
      <c r="AH7" s="388">
        <v>0</v>
      </c>
      <c r="AI7" s="273"/>
      <c r="AJ7" s="277">
        <f>MIN(IF(AJ$5-$I7&lt;0,0,(AJ$5-$I7)/($J7-$I7)),1)</f>
        <v>1</v>
      </c>
    </row>
    <row r="8" spans="1:36" ht="348" customHeight="1">
      <c r="A8" s="438"/>
      <c r="B8" s="41" t="s">
        <v>196</v>
      </c>
      <c r="C8" s="39" t="s">
        <v>197</v>
      </c>
      <c r="D8" s="41" t="s">
        <v>83</v>
      </c>
      <c r="E8" s="40" t="s">
        <v>198</v>
      </c>
      <c r="F8" s="39" t="s">
        <v>199</v>
      </c>
      <c r="G8" s="39" t="s">
        <v>96</v>
      </c>
      <c r="H8" s="39" t="s">
        <v>63</v>
      </c>
      <c r="I8" s="38">
        <v>46056</v>
      </c>
      <c r="J8" s="132">
        <v>46112</v>
      </c>
      <c r="K8" s="396"/>
      <c r="L8" s="275">
        <f t="shared" ref="L8:L11" si="0">1/5</f>
        <v>0.2</v>
      </c>
      <c r="M8" s="289" t="s">
        <v>200</v>
      </c>
      <c r="N8" s="305" t="s">
        <v>201</v>
      </c>
      <c r="O8" s="309" t="s">
        <v>202</v>
      </c>
      <c r="P8" s="400"/>
      <c r="Q8" s="273">
        <v>1</v>
      </c>
      <c r="R8" s="277">
        <f t="shared" ref="R8:R28" si="1">MIN(IF(R$5-$I8&lt;0,0,(R$5-$I8)/($J8-$I8)),1)</f>
        <v>1</v>
      </c>
      <c r="S8" s="276"/>
      <c r="T8" s="271"/>
      <c r="U8" s="271"/>
      <c r="V8" s="392"/>
      <c r="W8" s="273"/>
      <c r="X8" s="277">
        <f t="shared" ref="X8:X11" si="2">MIN(IF(X$5-$I8&lt;0,0,(X$5-$I8)/($J8-$I8)),1)</f>
        <v>1</v>
      </c>
      <c r="Y8" s="276"/>
      <c r="Z8" s="271"/>
      <c r="AA8" s="271"/>
      <c r="AB8" s="392"/>
      <c r="AC8" s="273"/>
      <c r="AD8" s="277">
        <f t="shared" ref="AD8:AD11" si="3">MIN(IF(AD$5-$I8&lt;0,0,(AD$5-$I8)/($J8-$I8)),1)</f>
        <v>1</v>
      </c>
      <c r="AE8" s="276"/>
      <c r="AF8" s="271"/>
      <c r="AG8" s="271"/>
      <c r="AH8" s="392"/>
      <c r="AI8" s="273"/>
      <c r="AJ8" s="277">
        <f t="shared" ref="AJ8:AJ11" si="4">MIN(IF(AJ$5-$I8&lt;0,0,(AJ$5-$I8)/($J8-$I8)),1)</f>
        <v>1</v>
      </c>
    </row>
    <row r="9" spans="1:36" ht="96">
      <c r="A9" s="438"/>
      <c r="B9" s="428" t="s">
        <v>203</v>
      </c>
      <c r="C9" s="416" t="s">
        <v>204</v>
      </c>
      <c r="D9" s="41" t="s">
        <v>205</v>
      </c>
      <c r="E9" s="49" t="s">
        <v>206</v>
      </c>
      <c r="F9" s="43" t="s">
        <v>207</v>
      </c>
      <c r="G9" s="39" t="s">
        <v>208</v>
      </c>
      <c r="H9" s="43" t="s">
        <v>209</v>
      </c>
      <c r="I9" s="45">
        <v>46055</v>
      </c>
      <c r="J9" s="133">
        <v>46142</v>
      </c>
      <c r="K9" s="396"/>
      <c r="L9" s="275">
        <f t="shared" si="0"/>
        <v>0.2</v>
      </c>
      <c r="M9" s="289" t="s">
        <v>210</v>
      </c>
      <c r="N9" s="306" t="s">
        <v>211</v>
      </c>
      <c r="O9" s="309" t="s">
        <v>212</v>
      </c>
      <c r="P9" s="400"/>
      <c r="Q9" s="273">
        <v>0.66</v>
      </c>
      <c r="R9" s="277">
        <f t="shared" si="1"/>
        <v>0.65517241379310343</v>
      </c>
      <c r="S9" s="276"/>
      <c r="T9" s="271"/>
      <c r="U9" s="271"/>
      <c r="V9" s="392"/>
      <c r="W9" s="273"/>
      <c r="X9" s="277">
        <f t="shared" si="2"/>
        <v>1</v>
      </c>
      <c r="Y9" s="276"/>
      <c r="Z9" s="271"/>
      <c r="AA9" s="271"/>
      <c r="AB9" s="392"/>
      <c r="AC9" s="273"/>
      <c r="AD9" s="277">
        <f t="shared" si="3"/>
        <v>1</v>
      </c>
      <c r="AE9" s="276"/>
      <c r="AF9" s="271"/>
      <c r="AG9" s="271"/>
      <c r="AH9" s="392"/>
      <c r="AI9" s="273"/>
      <c r="AJ9" s="277">
        <f t="shared" si="4"/>
        <v>1</v>
      </c>
    </row>
    <row r="10" spans="1:36" ht="105" customHeight="1">
      <c r="A10" s="438"/>
      <c r="B10" s="428"/>
      <c r="C10" s="416"/>
      <c r="D10" s="41" t="s">
        <v>213</v>
      </c>
      <c r="E10" s="40" t="s">
        <v>214</v>
      </c>
      <c r="F10" s="39" t="s">
        <v>215</v>
      </c>
      <c r="G10" s="39" t="s">
        <v>208</v>
      </c>
      <c r="H10" s="39" t="s">
        <v>216</v>
      </c>
      <c r="I10" s="38">
        <v>46055</v>
      </c>
      <c r="J10" s="132">
        <v>46387</v>
      </c>
      <c r="K10" s="396"/>
      <c r="L10" s="275">
        <f t="shared" si="0"/>
        <v>0.2</v>
      </c>
      <c r="M10" s="289" t="s">
        <v>217</v>
      </c>
      <c r="N10" s="306" t="s">
        <v>218</v>
      </c>
      <c r="O10" s="309" t="s">
        <v>219</v>
      </c>
      <c r="P10" s="400"/>
      <c r="Q10" s="273">
        <v>0.15</v>
      </c>
      <c r="R10" s="277">
        <f t="shared" si="1"/>
        <v>0.1716867469879518</v>
      </c>
      <c r="S10" s="276"/>
      <c r="T10" s="271"/>
      <c r="U10" s="271"/>
      <c r="V10" s="392"/>
      <c r="W10" s="273"/>
      <c r="X10" s="277">
        <f t="shared" si="2"/>
        <v>0.44578313253012047</v>
      </c>
      <c r="Y10" s="276"/>
      <c r="Z10" s="271"/>
      <c r="AA10" s="271"/>
      <c r="AB10" s="392"/>
      <c r="AC10" s="273"/>
      <c r="AD10" s="277">
        <f t="shared" si="3"/>
        <v>0.72289156626506024</v>
      </c>
      <c r="AE10" s="276"/>
      <c r="AF10" s="271"/>
      <c r="AG10" s="271"/>
      <c r="AH10" s="392"/>
      <c r="AI10" s="273"/>
      <c r="AJ10" s="277">
        <f t="shared" si="4"/>
        <v>1</v>
      </c>
    </row>
    <row r="11" spans="1:36" ht="46" customHeight="1">
      <c r="A11" s="438"/>
      <c r="B11" s="428" t="s">
        <v>220</v>
      </c>
      <c r="C11" s="426" t="s">
        <v>221</v>
      </c>
      <c r="D11" s="424" t="s">
        <v>222</v>
      </c>
      <c r="E11" s="436" t="s">
        <v>223</v>
      </c>
      <c r="F11" s="429" t="s">
        <v>224</v>
      </c>
      <c r="G11" s="429" t="s">
        <v>208</v>
      </c>
      <c r="H11" s="429" t="s">
        <v>216</v>
      </c>
      <c r="I11" s="439">
        <v>46027</v>
      </c>
      <c r="J11" s="434">
        <v>46387</v>
      </c>
      <c r="K11" s="396"/>
      <c r="L11" s="404">
        <f t="shared" si="0"/>
        <v>0.2</v>
      </c>
      <c r="M11" s="406" t="s">
        <v>225</v>
      </c>
      <c r="N11" s="407" t="s">
        <v>226</v>
      </c>
      <c r="O11" s="408" t="s">
        <v>227</v>
      </c>
      <c r="P11" s="400"/>
      <c r="Q11" s="414">
        <v>0.18</v>
      </c>
      <c r="R11" s="383">
        <f t="shared" si="1"/>
        <v>0.2361111111111111</v>
      </c>
      <c r="S11" s="384"/>
      <c r="T11" s="386"/>
      <c r="U11" s="386"/>
      <c r="V11" s="392"/>
      <c r="W11" s="388"/>
      <c r="X11" s="383">
        <f t="shared" si="2"/>
        <v>0.48888888888888887</v>
      </c>
      <c r="Y11" s="384"/>
      <c r="Z11" s="386"/>
      <c r="AA11" s="386"/>
      <c r="AB11" s="392"/>
      <c r="AC11" s="388"/>
      <c r="AD11" s="383">
        <f t="shared" si="3"/>
        <v>0.74444444444444446</v>
      </c>
      <c r="AE11" s="384"/>
      <c r="AF11" s="386"/>
      <c r="AG11" s="386"/>
      <c r="AH11" s="392"/>
      <c r="AI11" s="388"/>
      <c r="AJ11" s="383">
        <f t="shared" si="4"/>
        <v>1</v>
      </c>
    </row>
    <row r="12" spans="1:36" ht="165" customHeight="1">
      <c r="A12" s="438"/>
      <c r="B12" s="428"/>
      <c r="C12" s="426"/>
      <c r="D12" s="425"/>
      <c r="E12" s="437"/>
      <c r="F12" s="430"/>
      <c r="G12" s="430"/>
      <c r="H12" s="430"/>
      <c r="I12" s="440"/>
      <c r="J12" s="435"/>
      <c r="K12" s="396"/>
      <c r="L12" s="405"/>
      <c r="M12" s="406"/>
      <c r="N12" s="407"/>
      <c r="O12" s="408"/>
      <c r="P12" s="400"/>
      <c r="Q12" s="414"/>
      <c r="R12" s="383"/>
      <c r="S12" s="385"/>
      <c r="T12" s="387"/>
      <c r="U12" s="387"/>
      <c r="V12" s="389"/>
      <c r="W12" s="389"/>
      <c r="X12" s="383"/>
      <c r="Y12" s="385"/>
      <c r="Z12" s="387"/>
      <c r="AA12" s="387"/>
      <c r="AB12" s="389"/>
      <c r="AC12" s="389"/>
      <c r="AD12" s="383"/>
      <c r="AE12" s="385"/>
      <c r="AF12" s="387"/>
      <c r="AG12" s="387"/>
      <c r="AH12" s="389"/>
      <c r="AI12" s="389"/>
      <c r="AJ12" s="383"/>
    </row>
    <row r="13" spans="1:36" ht="107.25" customHeight="1">
      <c r="A13" s="426" t="s">
        <v>228</v>
      </c>
      <c r="B13" s="41" t="s">
        <v>229</v>
      </c>
      <c r="C13" s="39" t="s">
        <v>230</v>
      </c>
      <c r="D13" s="48"/>
      <c r="E13" s="50"/>
      <c r="F13" s="39" t="s">
        <v>231</v>
      </c>
      <c r="G13" s="39" t="s">
        <v>232</v>
      </c>
      <c r="H13" s="39" t="s">
        <v>233</v>
      </c>
      <c r="I13" s="38">
        <v>46083</v>
      </c>
      <c r="J13" s="132">
        <v>46234</v>
      </c>
      <c r="K13" s="395">
        <f>0.333333333333333</f>
        <v>0.33333333333333298</v>
      </c>
      <c r="L13" s="275">
        <f>1/2</f>
        <v>0.5</v>
      </c>
      <c r="M13" s="289" t="s">
        <v>234</v>
      </c>
      <c r="N13" s="305" t="s">
        <v>235</v>
      </c>
      <c r="O13" s="309" t="s">
        <v>236</v>
      </c>
      <c r="P13" s="400">
        <f>(L13*Q13)+(L14*Q14)</f>
        <v>0.35000000000000003</v>
      </c>
      <c r="Q13" s="273">
        <v>0.65</v>
      </c>
      <c r="R13" s="277">
        <f t="shared" si="1"/>
        <v>0.19205298013245034</v>
      </c>
      <c r="S13" s="276"/>
      <c r="T13" s="271"/>
      <c r="U13" s="271"/>
      <c r="V13" s="388">
        <v>0</v>
      </c>
      <c r="W13" s="273"/>
      <c r="X13" s="277">
        <f t="shared" ref="X13:X26" si="5">MIN(IF(X$5-$I13&lt;0,0,(X$5-$I13)/($J13-$I13)),1)</f>
        <v>0.79470198675496684</v>
      </c>
      <c r="Y13" s="276"/>
      <c r="Z13" s="271"/>
      <c r="AA13" s="271"/>
      <c r="AB13" s="388">
        <v>0</v>
      </c>
      <c r="AC13" s="273"/>
      <c r="AD13" s="277">
        <f t="shared" ref="AD13:AD26" si="6">MIN(IF(AD$5-$I13&lt;0,0,(AD$5-$I13)/($J13-$I13)),1)</f>
        <v>1</v>
      </c>
      <c r="AE13" s="276"/>
      <c r="AF13" s="271"/>
      <c r="AG13" s="271"/>
      <c r="AH13" s="388">
        <v>0</v>
      </c>
      <c r="AI13" s="273"/>
      <c r="AJ13" s="277">
        <f t="shared" ref="AJ13:AJ26" si="7">MIN(IF(AJ$5-$I13&lt;0,0,(AJ$5-$I13)/($J13-$I13)),1)</f>
        <v>1</v>
      </c>
    </row>
    <row r="14" spans="1:36" ht="56">
      <c r="A14" s="438"/>
      <c r="B14" s="41" t="s">
        <v>237</v>
      </c>
      <c r="C14" s="39" t="s">
        <v>238</v>
      </c>
      <c r="D14" s="41" t="s">
        <v>239</v>
      </c>
      <c r="E14" s="40" t="s">
        <v>240</v>
      </c>
      <c r="F14" s="39" t="s">
        <v>241</v>
      </c>
      <c r="G14" s="39" t="s">
        <v>232</v>
      </c>
      <c r="H14" s="39" t="s">
        <v>242</v>
      </c>
      <c r="I14" s="38">
        <v>46118</v>
      </c>
      <c r="J14" s="132">
        <v>46265</v>
      </c>
      <c r="K14" s="396"/>
      <c r="L14" s="275">
        <f>1/2</f>
        <v>0.5</v>
      </c>
      <c r="M14" s="289" t="s">
        <v>243</v>
      </c>
      <c r="N14" s="305" t="s">
        <v>244</v>
      </c>
      <c r="O14" s="309" t="s">
        <v>245</v>
      </c>
      <c r="P14" s="400"/>
      <c r="Q14" s="273">
        <v>0.05</v>
      </c>
      <c r="R14" s="277">
        <f t="shared" si="1"/>
        <v>0</v>
      </c>
      <c r="S14" s="276"/>
      <c r="T14" s="271"/>
      <c r="U14" s="271"/>
      <c r="V14" s="389"/>
      <c r="W14" s="273"/>
      <c r="X14" s="277">
        <f t="shared" si="5"/>
        <v>0.57823129251700678</v>
      </c>
      <c r="Y14" s="276"/>
      <c r="Z14" s="271"/>
      <c r="AA14" s="271"/>
      <c r="AB14" s="389"/>
      <c r="AC14" s="273"/>
      <c r="AD14" s="277">
        <f t="shared" si="6"/>
        <v>1</v>
      </c>
      <c r="AE14" s="276"/>
      <c r="AF14" s="271"/>
      <c r="AG14" s="271"/>
      <c r="AH14" s="389"/>
      <c r="AI14" s="273"/>
      <c r="AJ14" s="277">
        <f t="shared" si="7"/>
        <v>1</v>
      </c>
    </row>
    <row r="15" spans="1:36" ht="70">
      <c r="A15" s="426" t="s">
        <v>246</v>
      </c>
      <c r="B15" s="428" t="s">
        <v>247</v>
      </c>
      <c r="C15" s="416" t="s">
        <v>248</v>
      </c>
      <c r="D15" s="41" t="s">
        <v>249</v>
      </c>
      <c r="E15" s="40" t="s">
        <v>250</v>
      </c>
      <c r="F15" s="39" t="s">
        <v>251</v>
      </c>
      <c r="G15" s="39" t="s">
        <v>232</v>
      </c>
      <c r="H15" s="39" t="s">
        <v>252</v>
      </c>
      <c r="I15" s="38">
        <v>46055</v>
      </c>
      <c r="J15" s="132">
        <v>46142</v>
      </c>
      <c r="K15" s="397">
        <f>1/3</f>
        <v>0.33333333333333331</v>
      </c>
      <c r="L15" s="275">
        <f>1/13</f>
        <v>7.6923076923076927E-2</v>
      </c>
      <c r="M15" s="289" t="s">
        <v>253</v>
      </c>
      <c r="N15" s="305" t="s">
        <v>254</v>
      </c>
      <c r="O15" s="309" t="s">
        <v>255</v>
      </c>
      <c r="P15" s="401">
        <f>(Q15*L15)+(Q16*L16)+(Q17*L17)+(Q18*L18)+(Q19*L19)+(Q20*L20)+(Q21*L21)+(Q22*L22)+(Q23*L23)+(Q24*L24)+(Q25*L25)+(Q27*L27)+(Q28*L28)</f>
        <v>0.19903846153846155</v>
      </c>
      <c r="Q15" s="273">
        <v>1</v>
      </c>
      <c r="R15" s="277">
        <f t="shared" si="1"/>
        <v>0.65517241379310343</v>
      </c>
      <c r="S15" s="276"/>
      <c r="T15" s="271"/>
      <c r="U15" s="271"/>
      <c r="V15" s="388">
        <v>0</v>
      </c>
      <c r="W15" s="273"/>
      <c r="X15" s="277">
        <f t="shared" si="5"/>
        <v>1</v>
      </c>
      <c r="Y15" s="276"/>
      <c r="Z15" s="271"/>
      <c r="AA15" s="271"/>
      <c r="AB15" s="388">
        <v>0</v>
      </c>
      <c r="AC15" s="273"/>
      <c r="AD15" s="277">
        <f t="shared" si="6"/>
        <v>1</v>
      </c>
      <c r="AE15" s="276"/>
      <c r="AF15" s="271"/>
      <c r="AG15" s="271"/>
      <c r="AH15" s="388">
        <v>0</v>
      </c>
      <c r="AI15" s="273"/>
      <c r="AJ15" s="277">
        <f t="shared" si="7"/>
        <v>1</v>
      </c>
    </row>
    <row r="16" spans="1:36" ht="42">
      <c r="A16" s="426"/>
      <c r="B16" s="428"/>
      <c r="C16" s="416"/>
      <c r="D16" s="41" t="s">
        <v>256</v>
      </c>
      <c r="E16" s="40" t="s">
        <v>257</v>
      </c>
      <c r="F16" s="43" t="s">
        <v>258</v>
      </c>
      <c r="G16" s="43" t="s">
        <v>232</v>
      </c>
      <c r="H16" s="43" t="s">
        <v>259</v>
      </c>
      <c r="I16" s="45">
        <v>46118</v>
      </c>
      <c r="J16" s="132">
        <v>46265</v>
      </c>
      <c r="K16" s="398"/>
      <c r="L16" s="275">
        <f t="shared" ref="L16:L24" si="8">1/13</f>
        <v>7.6923076923076927E-2</v>
      </c>
      <c r="M16" s="289" t="s">
        <v>72</v>
      </c>
      <c r="N16" s="305" t="s">
        <v>72</v>
      </c>
      <c r="O16" s="303" t="s">
        <v>260</v>
      </c>
      <c r="P16" s="402"/>
      <c r="Q16" s="273">
        <v>0</v>
      </c>
      <c r="R16" s="277">
        <f t="shared" si="1"/>
        <v>0</v>
      </c>
      <c r="S16" s="276"/>
      <c r="T16" s="271"/>
      <c r="U16" s="271"/>
      <c r="V16" s="392"/>
      <c r="W16" s="273"/>
      <c r="X16" s="277">
        <f t="shared" si="5"/>
        <v>0.57823129251700678</v>
      </c>
      <c r="Y16" s="276"/>
      <c r="Z16" s="271"/>
      <c r="AA16" s="271"/>
      <c r="AB16" s="392"/>
      <c r="AC16" s="273"/>
      <c r="AD16" s="277">
        <f t="shared" si="6"/>
        <v>1</v>
      </c>
      <c r="AE16" s="276"/>
      <c r="AF16" s="271"/>
      <c r="AG16" s="271"/>
      <c r="AH16" s="392"/>
      <c r="AI16" s="273"/>
      <c r="AJ16" s="277">
        <f t="shared" si="7"/>
        <v>1</v>
      </c>
    </row>
    <row r="17" spans="1:36" ht="56">
      <c r="A17" s="438"/>
      <c r="B17" s="41" t="s">
        <v>261</v>
      </c>
      <c r="C17" s="39" t="s">
        <v>262</v>
      </c>
      <c r="D17" s="44" t="s">
        <v>133</v>
      </c>
      <c r="E17" s="40" t="s">
        <v>263</v>
      </c>
      <c r="F17" s="39" t="s">
        <v>264</v>
      </c>
      <c r="G17" s="43" t="s">
        <v>232</v>
      </c>
      <c r="H17" s="43" t="s">
        <v>208</v>
      </c>
      <c r="I17" s="45">
        <v>46055</v>
      </c>
      <c r="J17" s="133">
        <v>46203</v>
      </c>
      <c r="K17" s="398"/>
      <c r="L17" s="275">
        <f t="shared" si="8"/>
        <v>7.6923076923076927E-2</v>
      </c>
      <c r="M17" s="289" t="s">
        <v>265</v>
      </c>
      <c r="N17" s="305" t="s">
        <v>266</v>
      </c>
      <c r="O17" s="309" t="s">
        <v>379</v>
      </c>
      <c r="P17" s="402"/>
      <c r="Q17" s="273">
        <v>0.28749999999999998</v>
      </c>
      <c r="R17" s="277">
        <f t="shared" si="1"/>
        <v>0.38513513513513514</v>
      </c>
      <c r="S17" s="276"/>
      <c r="T17" s="271"/>
      <c r="U17" s="271"/>
      <c r="V17" s="392"/>
      <c r="W17" s="273"/>
      <c r="X17" s="277">
        <f t="shared" si="5"/>
        <v>1</v>
      </c>
      <c r="Y17" s="276"/>
      <c r="Z17" s="271"/>
      <c r="AA17" s="271"/>
      <c r="AB17" s="392"/>
      <c r="AC17" s="273"/>
      <c r="AD17" s="277">
        <f t="shared" si="6"/>
        <v>1</v>
      </c>
      <c r="AE17" s="276"/>
      <c r="AF17" s="271"/>
      <c r="AG17" s="271"/>
      <c r="AH17" s="392"/>
      <c r="AI17" s="273"/>
      <c r="AJ17" s="277">
        <f t="shared" si="7"/>
        <v>1</v>
      </c>
    </row>
    <row r="18" spans="1:36" ht="64">
      <c r="A18" s="438"/>
      <c r="B18" s="428" t="s">
        <v>267</v>
      </c>
      <c r="C18" s="416" t="s">
        <v>268</v>
      </c>
      <c r="D18" s="41" t="s">
        <v>142</v>
      </c>
      <c r="E18" s="40" t="s">
        <v>269</v>
      </c>
      <c r="F18" s="39" t="s">
        <v>270</v>
      </c>
      <c r="G18" s="39" t="s">
        <v>232</v>
      </c>
      <c r="H18" s="39" t="s">
        <v>271</v>
      </c>
      <c r="I18" s="38">
        <v>46083</v>
      </c>
      <c r="J18" s="38">
        <v>46142</v>
      </c>
      <c r="K18" s="398"/>
      <c r="L18" s="275">
        <f t="shared" si="8"/>
        <v>7.6923076923076927E-2</v>
      </c>
      <c r="M18" s="289" t="s">
        <v>272</v>
      </c>
      <c r="N18" s="305" t="s">
        <v>273</v>
      </c>
      <c r="O18" s="309" t="s">
        <v>274</v>
      </c>
      <c r="P18" s="402"/>
      <c r="Q18" s="273">
        <v>0.3</v>
      </c>
      <c r="R18" s="277">
        <f t="shared" si="1"/>
        <v>0.49152542372881358</v>
      </c>
      <c r="S18" s="276"/>
      <c r="T18" s="271"/>
      <c r="U18" s="271"/>
      <c r="V18" s="392"/>
      <c r="W18" s="273"/>
      <c r="X18" s="277">
        <f t="shared" si="5"/>
        <v>1</v>
      </c>
      <c r="Y18" s="276"/>
      <c r="Z18" s="271"/>
      <c r="AA18" s="271"/>
      <c r="AB18" s="392"/>
      <c r="AC18" s="273"/>
      <c r="AD18" s="277">
        <f t="shared" si="6"/>
        <v>1</v>
      </c>
      <c r="AE18" s="276"/>
      <c r="AF18" s="271"/>
      <c r="AG18" s="271"/>
      <c r="AH18" s="392"/>
      <c r="AI18" s="273"/>
      <c r="AJ18" s="277">
        <f t="shared" si="7"/>
        <v>1</v>
      </c>
    </row>
    <row r="19" spans="1:36" ht="62" customHeight="1">
      <c r="A19" s="438"/>
      <c r="B19" s="428"/>
      <c r="C19" s="416"/>
      <c r="D19" s="41" t="s">
        <v>275</v>
      </c>
      <c r="E19" s="40" t="s">
        <v>276</v>
      </c>
      <c r="F19" s="39" t="s">
        <v>277</v>
      </c>
      <c r="G19" s="39" t="s">
        <v>232</v>
      </c>
      <c r="H19" s="39" t="s">
        <v>271</v>
      </c>
      <c r="I19" s="38">
        <v>46118</v>
      </c>
      <c r="J19" s="38">
        <v>46171</v>
      </c>
      <c r="K19" s="398"/>
      <c r="L19" s="275">
        <f t="shared" si="8"/>
        <v>7.6923076923076927E-2</v>
      </c>
      <c r="M19" s="289" t="s">
        <v>278</v>
      </c>
      <c r="N19" s="305" t="s">
        <v>279</v>
      </c>
      <c r="O19" s="309" t="s">
        <v>280</v>
      </c>
      <c r="P19" s="402"/>
      <c r="Q19" s="273">
        <v>1</v>
      </c>
      <c r="R19" s="277">
        <f t="shared" si="1"/>
        <v>0</v>
      </c>
      <c r="S19" s="276"/>
      <c r="T19" s="271"/>
      <c r="U19" s="271"/>
      <c r="V19" s="392"/>
      <c r="W19" s="273"/>
      <c r="X19" s="277">
        <f t="shared" si="5"/>
        <v>1</v>
      </c>
      <c r="Y19" s="276"/>
      <c r="Z19" s="271"/>
      <c r="AA19" s="271"/>
      <c r="AB19" s="392"/>
      <c r="AC19" s="273"/>
      <c r="AD19" s="277">
        <f t="shared" si="6"/>
        <v>1</v>
      </c>
      <c r="AE19" s="276"/>
      <c r="AF19" s="271"/>
      <c r="AG19" s="271"/>
      <c r="AH19" s="392"/>
      <c r="AI19" s="273"/>
      <c r="AJ19" s="277">
        <f t="shared" si="7"/>
        <v>1</v>
      </c>
    </row>
    <row r="20" spans="1:36" ht="42">
      <c r="A20" s="438"/>
      <c r="B20" s="428"/>
      <c r="C20" s="416"/>
      <c r="D20" s="44" t="s">
        <v>281</v>
      </c>
      <c r="E20" s="49" t="s">
        <v>282</v>
      </c>
      <c r="F20" s="39" t="s">
        <v>283</v>
      </c>
      <c r="G20" s="39" t="s">
        <v>232</v>
      </c>
      <c r="H20" s="39" t="s">
        <v>271</v>
      </c>
      <c r="I20" s="38">
        <v>46146</v>
      </c>
      <c r="J20" s="38">
        <v>46234</v>
      </c>
      <c r="K20" s="398"/>
      <c r="L20" s="275">
        <f t="shared" si="8"/>
        <v>7.6923076923076927E-2</v>
      </c>
      <c r="M20" s="289" t="s">
        <v>80</v>
      </c>
      <c r="N20" s="305" t="s">
        <v>80</v>
      </c>
      <c r="O20" s="303" t="s">
        <v>195</v>
      </c>
      <c r="P20" s="402"/>
      <c r="Q20" s="273">
        <v>0</v>
      </c>
      <c r="R20" s="277">
        <f t="shared" si="1"/>
        <v>0</v>
      </c>
      <c r="S20" s="276"/>
      <c r="T20" s="271"/>
      <c r="U20" s="271"/>
      <c r="V20" s="392"/>
      <c r="W20" s="273"/>
      <c r="X20" s="277">
        <f t="shared" si="5"/>
        <v>0.64772727272727271</v>
      </c>
      <c r="Y20" s="276"/>
      <c r="Z20" s="271"/>
      <c r="AA20" s="271"/>
      <c r="AB20" s="392"/>
      <c r="AC20" s="273"/>
      <c r="AD20" s="277">
        <f t="shared" si="6"/>
        <v>1</v>
      </c>
      <c r="AE20" s="276"/>
      <c r="AF20" s="271"/>
      <c r="AG20" s="271"/>
      <c r="AH20" s="392"/>
      <c r="AI20" s="273"/>
      <c r="AJ20" s="277">
        <f t="shared" si="7"/>
        <v>1</v>
      </c>
    </row>
    <row r="21" spans="1:36" ht="140">
      <c r="A21" s="438"/>
      <c r="B21" s="41" t="s">
        <v>284</v>
      </c>
      <c r="C21" s="39" t="s">
        <v>285</v>
      </c>
      <c r="D21" s="48"/>
      <c r="E21" s="47"/>
      <c r="F21" s="39" t="s">
        <v>286</v>
      </c>
      <c r="G21" s="39" t="s">
        <v>232</v>
      </c>
      <c r="H21" s="39" t="s">
        <v>259</v>
      </c>
      <c r="I21" s="38">
        <v>46174</v>
      </c>
      <c r="J21" s="132">
        <v>46295</v>
      </c>
      <c r="K21" s="398"/>
      <c r="L21" s="275">
        <f t="shared" si="8"/>
        <v>7.6923076923076927E-2</v>
      </c>
      <c r="M21" s="289" t="s">
        <v>287</v>
      </c>
      <c r="N21" s="305" t="s">
        <v>288</v>
      </c>
      <c r="O21" s="303" t="s">
        <v>289</v>
      </c>
      <c r="P21" s="402"/>
      <c r="Q21" s="273">
        <v>0</v>
      </c>
      <c r="R21" s="277">
        <f t="shared" si="1"/>
        <v>0</v>
      </c>
      <c r="S21" s="276"/>
      <c r="T21" s="271"/>
      <c r="U21" s="271"/>
      <c r="V21" s="392"/>
      <c r="W21" s="273"/>
      <c r="X21" s="277">
        <f t="shared" si="5"/>
        <v>0.23966942148760331</v>
      </c>
      <c r="Y21" s="276"/>
      <c r="Z21" s="271"/>
      <c r="AA21" s="271"/>
      <c r="AB21" s="392"/>
      <c r="AC21" s="273"/>
      <c r="AD21" s="277">
        <f t="shared" si="6"/>
        <v>1</v>
      </c>
      <c r="AE21" s="276"/>
      <c r="AF21" s="271"/>
      <c r="AG21" s="271"/>
      <c r="AH21" s="392"/>
      <c r="AI21" s="273"/>
      <c r="AJ21" s="277">
        <f t="shared" si="7"/>
        <v>1</v>
      </c>
    </row>
    <row r="22" spans="1:36" ht="74" customHeight="1">
      <c r="A22" s="438"/>
      <c r="B22" s="442" t="s">
        <v>290</v>
      </c>
      <c r="C22" s="416" t="s">
        <v>291</v>
      </c>
      <c r="D22" s="44" t="s">
        <v>292</v>
      </c>
      <c r="E22" s="40" t="s">
        <v>293</v>
      </c>
      <c r="F22" s="46" t="s">
        <v>294</v>
      </c>
      <c r="G22" s="46" t="s">
        <v>96</v>
      </c>
      <c r="H22" s="46" t="s">
        <v>232</v>
      </c>
      <c r="I22" s="45">
        <v>46118</v>
      </c>
      <c r="J22" s="45">
        <v>46387</v>
      </c>
      <c r="K22" s="398"/>
      <c r="L22" s="275">
        <f t="shared" si="8"/>
        <v>7.6923076923076927E-2</v>
      </c>
      <c r="M22" s="289" t="s">
        <v>72</v>
      </c>
      <c r="N22" s="305" t="s">
        <v>295</v>
      </c>
      <c r="O22" s="303" t="s">
        <v>296</v>
      </c>
      <c r="P22" s="402"/>
      <c r="Q22" s="273">
        <v>0</v>
      </c>
      <c r="R22" s="277">
        <f t="shared" si="1"/>
        <v>0</v>
      </c>
      <c r="S22" s="276"/>
      <c r="T22" s="271"/>
      <c r="U22" s="271"/>
      <c r="V22" s="392"/>
      <c r="W22" s="273"/>
      <c r="X22" s="277">
        <f t="shared" si="5"/>
        <v>0.31598513011152418</v>
      </c>
      <c r="Y22" s="276"/>
      <c r="Z22" s="271"/>
      <c r="AA22" s="271"/>
      <c r="AB22" s="392"/>
      <c r="AC22" s="273"/>
      <c r="AD22" s="277">
        <f t="shared" si="6"/>
        <v>0.65799256505576209</v>
      </c>
      <c r="AE22" s="276"/>
      <c r="AF22" s="271"/>
      <c r="AG22" s="271"/>
      <c r="AH22" s="392"/>
      <c r="AI22" s="273"/>
      <c r="AJ22" s="277">
        <f t="shared" si="7"/>
        <v>1</v>
      </c>
    </row>
    <row r="23" spans="1:36" ht="56">
      <c r="A23" s="438"/>
      <c r="B23" s="442"/>
      <c r="C23" s="416"/>
      <c r="D23" s="41" t="s">
        <v>297</v>
      </c>
      <c r="E23" s="40" t="s">
        <v>298</v>
      </c>
      <c r="F23" s="42" t="s">
        <v>299</v>
      </c>
      <c r="G23" s="42" t="s">
        <v>232</v>
      </c>
      <c r="H23" s="42" t="s">
        <v>96</v>
      </c>
      <c r="I23" s="38">
        <v>46266</v>
      </c>
      <c r="J23" s="132">
        <v>46374</v>
      </c>
      <c r="K23" s="398"/>
      <c r="L23" s="275">
        <f t="shared" si="8"/>
        <v>7.6923076923076927E-2</v>
      </c>
      <c r="M23" s="289" t="s">
        <v>300</v>
      </c>
      <c r="N23" s="305" t="s">
        <v>301</v>
      </c>
      <c r="O23" s="303" t="s">
        <v>302</v>
      </c>
      <c r="P23" s="402"/>
      <c r="Q23" s="273">
        <v>0</v>
      </c>
      <c r="R23" s="277">
        <f t="shared" si="1"/>
        <v>0</v>
      </c>
      <c r="S23" s="276"/>
      <c r="T23" s="271"/>
      <c r="U23" s="271"/>
      <c r="V23" s="392"/>
      <c r="W23" s="273"/>
      <c r="X23" s="277">
        <f t="shared" si="5"/>
        <v>0</v>
      </c>
      <c r="Y23" s="276"/>
      <c r="Z23" s="271"/>
      <c r="AA23" s="271"/>
      <c r="AB23" s="392"/>
      <c r="AC23" s="273"/>
      <c r="AD23" s="277">
        <f t="shared" si="6"/>
        <v>0.26851851851851855</v>
      </c>
      <c r="AE23" s="276"/>
      <c r="AF23" s="271"/>
      <c r="AG23" s="271"/>
      <c r="AH23" s="392"/>
      <c r="AI23" s="273"/>
      <c r="AJ23" s="277">
        <f t="shared" si="7"/>
        <v>1</v>
      </c>
    </row>
    <row r="24" spans="1:36" ht="56">
      <c r="A24" s="438"/>
      <c r="B24" s="442"/>
      <c r="C24" s="416"/>
      <c r="D24" s="41" t="s">
        <v>303</v>
      </c>
      <c r="E24" s="40" t="s">
        <v>304</v>
      </c>
      <c r="F24" s="42" t="s">
        <v>305</v>
      </c>
      <c r="G24" s="42" t="s">
        <v>96</v>
      </c>
      <c r="H24" s="42" t="s">
        <v>232</v>
      </c>
      <c r="I24" s="38">
        <v>46125</v>
      </c>
      <c r="J24" s="38">
        <v>46387</v>
      </c>
      <c r="K24" s="398"/>
      <c r="L24" s="275">
        <f t="shared" si="8"/>
        <v>7.6923076923076927E-2</v>
      </c>
      <c r="M24" s="289" t="s">
        <v>72</v>
      </c>
      <c r="N24" s="305" t="s">
        <v>72</v>
      </c>
      <c r="O24" s="303" t="s">
        <v>296</v>
      </c>
      <c r="P24" s="402"/>
      <c r="Q24" s="273">
        <v>0</v>
      </c>
      <c r="R24" s="277">
        <f t="shared" si="1"/>
        <v>0</v>
      </c>
      <c r="S24" s="276"/>
      <c r="T24" s="271"/>
      <c r="U24" s="271"/>
      <c r="V24" s="392"/>
      <c r="W24" s="273"/>
      <c r="X24" s="277">
        <f t="shared" si="5"/>
        <v>0.29770992366412213</v>
      </c>
      <c r="Y24" s="276"/>
      <c r="Z24" s="271"/>
      <c r="AA24" s="271"/>
      <c r="AB24" s="392"/>
      <c r="AC24" s="273"/>
      <c r="AD24" s="277">
        <f t="shared" si="6"/>
        <v>0.64885496183206104</v>
      </c>
      <c r="AE24" s="276"/>
      <c r="AF24" s="271"/>
      <c r="AG24" s="271"/>
      <c r="AH24" s="392"/>
      <c r="AI24" s="273"/>
      <c r="AJ24" s="277">
        <f t="shared" si="7"/>
        <v>1</v>
      </c>
    </row>
    <row r="25" spans="1:36" ht="28">
      <c r="A25" s="438"/>
      <c r="B25" s="428" t="s">
        <v>306</v>
      </c>
      <c r="C25" s="426" t="s">
        <v>307</v>
      </c>
      <c r="D25" s="41" t="s">
        <v>308</v>
      </c>
      <c r="E25" s="40" t="s">
        <v>309</v>
      </c>
      <c r="F25" s="432" t="s">
        <v>310</v>
      </c>
      <c r="G25" s="432" t="s">
        <v>232</v>
      </c>
      <c r="H25" s="433"/>
      <c r="I25" s="441">
        <v>46174</v>
      </c>
      <c r="J25" s="431">
        <v>46265</v>
      </c>
      <c r="K25" s="398"/>
      <c r="L25" s="404">
        <f>1/13</f>
        <v>7.6923076923076927E-2</v>
      </c>
      <c r="M25" s="406" t="s">
        <v>288</v>
      </c>
      <c r="N25" s="407" t="s">
        <v>288</v>
      </c>
      <c r="O25" s="409" t="s">
        <v>289</v>
      </c>
      <c r="P25" s="402"/>
      <c r="Q25" s="414">
        <v>0</v>
      </c>
      <c r="R25" s="390">
        <f t="shared" si="1"/>
        <v>0</v>
      </c>
      <c r="S25" s="384"/>
      <c r="T25" s="386"/>
      <c r="U25" s="386"/>
      <c r="V25" s="392"/>
      <c r="W25" s="388"/>
      <c r="X25" s="390">
        <f t="shared" si="5"/>
        <v>0.31868131868131866</v>
      </c>
      <c r="Y25" s="384"/>
      <c r="Z25" s="386"/>
      <c r="AA25" s="386"/>
      <c r="AB25" s="392"/>
      <c r="AC25" s="388"/>
      <c r="AD25" s="390">
        <f t="shared" si="6"/>
        <v>1</v>
      </c>
      <c r="AE25" s="384"/>
      <c r="AF25" s="386"/>
      <c r="AG25" s="386"/>
      <c r="AH25" s="392"/>
      <c r="AI25" s="388"/>
      <c r="AJ25" s="390">
        <f t="shared" si="7"/>
        <v>1</v>
      </c>
    </row>
    <row r="26" spans="1:36" ht="31.5" customHeight="1">
      <c r="A26" s="438"/>
      <c r="B26" s="428"/>
      <c r="C26" s="426"/>
      <c r="D26" s="41" t="s">
        <v>311</v>
      </c>
      <c r="E26" s="40" t="s">
        <v>312</v>
      </c>
      <c r="F26" s="432"/>
      <c r="G26" s="432"/>
      <c r="H26" s="433"/>
      <c r="I26" s="441"/>
      <c r="J26" s="431"/>
      <c r="K26" s="398"/>
      <c r="L26" s="405"/>
      <c r="M26" s="406"/>
      <c r="N26" s="407"/>
      <c r="O26" s="410"/>
      <c r="P26" s="402"/>
      <c r="Q26" s="414"/>
      <c r="R26" s="391" t="e">
        <f t="shared" si="1"/>
        <v>#DIV/0!</v>
      </c>
      <c r="S26" s="385"/>
      <c r="T26" s="387"/>
      <c r="U26" s="387"/>
      <c r="V26" s="392"/>
      <c r="W26" s="389"/>
      <c r="X26" s="391" t="e">
        <f t="shared" si="5"/>
        <v>#DIV/0!</v>
      </c>
      <c r="Y26" s="385"/>
      <c r="Z26" s="387"/>
      <c r="AA26" s="387"/>
      <c r="AB26" s="392"/>
      <c r="AC26" s="389"/>
      <c r="AD26" s="391" t="e">
        <f t="shared" si="6"/>
        <v>#DIV/0!</v>
      </c>
      <c r="AE26" s="385"/>
      <c r="AF26" s="387"/>
      <c r="AG26" s="387"/>
      <c r="AH26" s="392"/>
      <c r="AI26" s="389"/>
      <c r="AJ26" s="391" t="e">
        <f t="shared" si="7"/>
        <v>#DIV/0!</v>
      </c>
    </row>
    <row r="27" spans="1:36" ht="46.5" customHeight="1">
      <c r="A27" s="438"/>
      <c r="B27" s="428" t="s">
        <v>313</v>
      </c>
      <c r="C27" s="426" t="s">
        <v>314</v>
      </c>
      <c r="D27" s="41" t="s">
        <v>315</v>
      </c>
      <c r="E27" s="40" t="s">
        <v>316</v>
      </c>
      <c r="F27" s="426" t="s">
        <v>317</v>
      </c>
      <c r="G27" s="426" t="s">
        <v>232</v>
      </c>
      <c r="H27" s="433"/>
      <c r="I27" s="38">
        <v>46174</v>
      </c>
      <c r="J27" s="132">
        <v>46265</v>
      </c>
      <c r="K27" s="398"/>
      <c r="L27" s="275">
        <f>1/13</f>
        <v>7.6923076923076927E-2</v>
      </c>
      <c r="M27" s="290" t="s">
        <v>288</v>
      </c>
      <c r="N27" s="290" t="s">
        <v>288</v>
      </c>
      <c r="O27" s="303" t="s">
        <v>289</v>
      </c>
      <c r="P27" s="402"/>
      <c r="Q27" s="273">
        <v>0</v>
      </c>
      <c r="R27" s="277">
        <f t="shared" si="1"/>
        <v>0</v>
      </c>
      <c r="S27" s="276"/>
      <c r="T27" s="271"/>
      <c r="U27" s="271"/>
      <c r="V27" s="392"/>
      <c r="W27" s="273"/>
      <c r="X27" s="277">
        <f t="shared" ref="X27:X28" si="9">MIN(IF(X$5-$I27&lt;0,0,(X$5-$I27)/($J27-$I27)),1)</f>
        <v>0.31868131868131866</v>
      </c>
      <c r="Y27" s="276"/>
      <c r="Z27" s="271"/>
      <c r="AA27" s="271"/>
      <c r="AB27" s="392"/>
      <c r="AC27" s="273"/>
      <c r="AD27" s="277">
        <f t="shared" ref="AD27:AD28" si="10">MIN(IF(AD$5-$I27&lt;0,0,(AD$5-$I27)/($J27-$I27)),1)</f>
        <v>1</v>
      </c>
      <c r="AE27" s="276"/>
      <c r="AF27" s="271"/>
      <c r="AG27" s="271"/>
      <c r="AH27" s="392"/>
      <c r="AI27" s="273"/>
      <c r="AJ27" s="277">
        <f t="shared" ref="AJ27:AJ28" si="11">MIN(IF(AJ$5-$I27&lt;0,0,(AJ$5-$I27)/($J27-$I27)),1)</f>
        <v>1</v>
      </c>
    </row>
    <row r="28" spans="1:36" ht="45.75" customHeight="1" thickBot="1">
      <c r="A28" s="438"/>
      <c r="B28" s="428"/>
      <c r="C28" s="426"/>
      <c r="D28" s="41" t="s">
        <v>318</v>
      </c>
      <c r="E28" s="40" t="s">
        <v>319</v>
      </c>
      <c r="F28" s="426"/>
      <c r="G28" s="426"/>
      <c r="H28" s="433"/>
      <c r="I28" s="38">
        <v>46174</v>
      </c>
      <c r="J28" s="132">
        <v>46265</v>
      </c>
      <c r="K28" s="399"/>
      <c r="L28" s="275">
        <f>1/13</f>
        <v>7.6923076923076927E-2</v>
      </c>
      <c r="M28" s="290" t="s">
        <v>288</v>
      </c>
      <c r="N28" s="290" t="s">
        <v>288</v>
      </c>
      <c r="O28" s="308" t="s">
        <v>289</v>
      </c>
      <c r="P28" s="403"/>
      <c r="Q28" s="273">
        <v>0</v>
      </c>
      <c r="R28" s="277">
        <f t="shared" si="1"/>
        <v>0</v>
      </c>
      <c r="S28" s="276"/>
      <c r="T28" s="271"/>
      <c r="U28" s="271"/>
      <c r="V28" s="389"/>
      <c r="W28" s="273"/>
      <c r="X28" s="277">
        <f t="shared" si="9"/>
        <v>0.31868131868131866</v>
      </c>
      <c r="Y28" s="276"/>
      <c r="Z28" s="271"/>
      <c r="AA28" s="271"/>
      <c r="AB28" s="389"/>
      <c r="AC28" s="273"/>
      <c r="AD28" s="277">
        <f t="shared" si="10"/>
        <v>1</v>
      </c>
      <c r="AE28" s="276"/>
      <c r="AF28" s="271"/>
      <c r="AG28" s="271"/>
      <c r="AH28" s="389"/>
      <c r="AI28" s="273"/>
      <c r="AJ28" s="277">
        <f t="shared" si="11"/>
        <v>1</v>
      </c>
    </row>
    <row r="29" spans="1:36" ht="16" thickBot="1">
      <c r="K29" s="272">
        <f>K7+K13+K15</f>
        <v>0.99999999999999956</v>
      </c>
      <c r="M29" s="393" t="s">
        <v>162</v>
      </c>
      <c r="N29" s="394"/>
      <c r="O29" s="394"/>
      <c r="P29" s="278">
        <f>(P7*$K7)+(P13*$K13)+(P15*$K15)</f>
        <v>0.31567948717948707</v>
      </c>
      <c r="Q29" s="279">
        <f>((Q7*$L7)+(Q8*$L8)+(Q9*$L9))*$K7+((Q10*$L10)+(Q11*$L11))*$K13+((Q13*$L13)+(Q14*$L14)+(Q15*$L15)+(Q16*$L16)+(Q17*$L17)+(Q18*$L18)+(Q19*$L19)+(Q20*$L20)+(Q21*$L21)+(Q22*$L22)+(Q23*$L23)+(Q24*$L24)+(Q25*$L25)+(Q27*$L27)+(Q28*$L28))*$K15</f>
        <v>0.31567948717948718</v>
      </c>
      <c r="R29" s="280">
        <f>((R7*$L7)+(R8*$L8)+(R9*$L9))*$K7+((R10*$L10)+(R11*$L11))*$K13+((R13*$L13)+(R14*$L14)+(R15*$L15)+(R16*$L16)+(R17*$L17)+(R18*$L18)+(R19*$L19)+(R20*$L20)+(R21*$L21)+(R22*$L22)+(R23*$L23)+(R24*$L24)+(R25*$L25)+(R27*$L27)+(R28*$L28))*$K15</f>
        <v>0.20881795001122078</v>
      </c>
      <c r="S29" s="393" t="s">
        <v>162</v>
      </c>
      <c r="T29" s="394"/>
      <c r="U29" s="394"/>
      <c r="V29" s="278">
        <v>0</v>
      </c>
      <c r="W29" s="279">
        <f>((W7*$L7)+(W8*$L8)+(W9*$L9))*$K7+((W10*$L10)+(W11*$L11))*$K13+((W13*$L13)+(W14*$L14)+(W15*$L15)+(W16*$L16)+(W17*$L17)+(W18*$L18)+(W19*$L19)+(W20*$L20)+(W21*$L21)+(W22*$L22)+(W23*$L23)+(W24*$L24)+(W25*$L25)+(W27*$L27)+(W28*$L28))*$K15</f>
        <v>0</v>
      </c>
      <c r="X29" s="280">
        <f>((X7*$L7)+(X8*$L8)+(X9*$L9))*$K7+((X10*$L10)+(X11*$L11))*$K13+((X13*$L13)+(X14*$L14)+(X15*$L15)+(X16*$L16)+(X17*$L17)+(X18*$L18)+(X19*$L19)+(X20*$L20)+(X21*$L21)+(X22*$L22)+(X23*$L23)+(X24*$L24)+(X25*$L25)+(X27*$L27)+(X28*$L28))*$K15</f>
        <v>0.63679381330177531</v>
      </c>
      <c r="Y29" s="393" t="s">
        <v>162</v>
      </c>
      <c r="Z29" s="394"/>
      <c r="AA29" s="394"/>
      <c r="AB29" s="278">
        <f>(AB7*$K7)+(AB13*$K13)+(AB15*$K15)</f>
        <v>0</v>
      </c>
      <c r="AC29" s="279">
        <f>((AC7*$L7)+(AC8*$L8)+(AC9*$L9))*$K7+((AC10*$L10)+(AC11*$L11))*$K13+((AC13*$L13)+(AC14*$L14)+(AC15*$L15)+(AC16*$L16)+(AC17*$L17)+(AC18*$L18)+(AC19*$L19)+(AC20*$L20)+(AC21*$L21)+(AC22*$L22)+(AC23*$L23)+(AC24*$L24)+(AC25*$L25)+(AC27*$L27)+(AC28*$L28))*$K15</f>
        <v>0</v>
      </c>
      <c r="AD29" s="280">
        <f>((AD7*$L7)+(AD8*$L8)+(AD9*$L9))*$K7+((AD10*$L10)+(AD11*$L11))*$K13+((AD13*$L13)+(AD14*$L14)+(AD15*$L15)+(AD16*$L16)+(AD17*$L17)+(AD18*$L18)+(AD19*$L19)+(AD20*$L20)+(AD21*$L21)+(AD22*$L22)+(AD23*$L23)+(AD24*$L24)+(AD25*$L25)+(AD27*$L27)+(AD28*$L28))*$K15</f>
        <v>0.92795999162182152</v>
      </c>
      <c r="AE29" s="393" t="s">
        <v>162</v>
      </c>
      <c r="AF29" s="394"/>
      <c r="AG29" s="394"/>
      <c r="AH29" s="278">
        <f>(AH7*$K7)+(AH13*$K13)+(AH15*$K15)</f>
        <v>0</v>
      </c>
      <c r="AI29" s="279">
        <f>((AI7*$L7)+(AI8*$L8)+(AI9*$L9))*$K7+((AI10*$L10)+(AI11*$L11))*$K13+((AI13*$L13)+(AI14*$L14)+(AI15*$L15)+(AI16*$L16)+(AI17*$L17)+(AI18*$L18)+(AI19*$L19)+(AI20*$L20)+(AI21*$L21)+(AI22*$L22)+(AI23*$L23)+(AI24*$L24)+(AI25*$L25)+(AI27*$L27)+(AI28*$L28))*$K15</f>
        <v>0</v>
      </c>
      <c r="AJ29" s="280">
        <f>((AJ7*$L7)+(AJ8*$L8)+(AJ9*$L9))*$K7+((AJ10*$L10)+(AJ11*$L11))*$K13+((AJ13*$L13)+(AJ14*$L14)+(AJ15*$L15)+(AJ16*$L16)+(AJ17*$L17)+(AJ18*$L18)+(AJ19*$L19)+(AJ20*$L20)+(AJ21*$L21)+(AJ22*$L22)+(AJ23*$L23)+(AJ24*$L24)+(AJ25*$L25)+(AJ27*$L27)+(AJ28*$L28))*$K15</f>
        <v>0.99999999999999956</v>
      </c>
    </row>
  </sheetData>
  <sheetProtection algorithmName="SHA-512" hashValue="DBX86IdiGErOZWtH0xRlOP9PoKgP8t9oiamSqXZIgs7FSMMQ0QikU4rO69fbgozeZM6Vt+cOrYaEjtUFw+dypw==" saltValue="QpdCcF1prGgyhw/tD7WZPA==" spinCount="100000" sheet="1" objects="1" scenarios="1"/>
  <autoFilter ref="A6:J28" xr:uid="{0D9B1C5A-A05F-499A-A6FD-F68551B012B8}">
    <filterColumn colId="1" showButton="0"/>
    <filterColumn colId="3" showButton="0"/>
  </autoFilter>
  <mergeCells count="110">
    <mergeCell ref="J25:J26"/>
    <mergeCell ref="B25:B26"/>
    <mergeCell ref="C25:C26"/>
    <mergeCell ref="F25:F26"/>
    <mergeCell ref="G25:G26"/>
    <mergeCell ref="H25:H26"/>
    <mergeCell ref="J11:J12"/>
    <mergeCell ref="E11:E12"/>
    <mergeCell ref="A15:A28"/>
    <mergeCell ref="B15:B16"/>
    <mergeCell ref="C15:C16"/>
    <mergeCell ref="B18:B20"/>
    <mergeCell ref="B27:B28"/>
    <mergeCell ref="C27:C28"/>
    <mergeCell ref="F27:F28"/>
    <mergeCell ref="G27:G28"/>
    <mergeCell ref="H27:H28"/>
    <mergeCell ref="I11:I12"/>
    <mergeCell ref="A13:A14"/>
    <mergeCell ref="A7:A12"/>
    <mergeCell ref="I25:I26"/>
    <mergeCell ref="B22:B24"/>
    <mergeCell ref="C22:C24"/>
    <mergeCell ref="B1:H2"/>
    <mergeCell ref="I1:J2"/>
    <mergeCell ref="I3:J3"/>
    <mergeCell ref="D11:D12"/>
    <mergeCell ref="B5:C5"/>
    <mergeCell ref="D5:E5"/>
    <mergeCell ref="G5:H5"/>
    <mergeCell ref="B6:C6"/>
    <mergeCell ref="D6:E6"/>
    <mergeCell ref="B9:B10"/>
    <mergeCell ref="C9:C10"/>
    <mergeCell ref="B11:B12"/>
    <mergeCell ref="C11:C12"/>
    <mergeCell ref="F11:F12"/>
    <mergeCell ref="G11:G12"/>
    <mergeCell ref="H11:H12"/>
    <mergeCell ref="A3:A4"/>
    <mergeCell ref="B3:C4"/>
    <mergeCell ref="D3:E4"/>
    <mergeCell ref="F3:F4"/>
    <mergeCell ref="G3:H4"/>
    <mergeCell ref="C18:C20"/>
    <mergeCell ref="M5:Q5"/>
    <mergeCell ref="S5:W5"/>
    <mergeCell ref="Y5:AC5"/>
    <mergeCell ref="AE5:AI5"/>
    <mergeCell ref="K7:K12"/>
    <mergeCell ref="Q11:Q12"/>
    <mergeCell ref="R11:R12"/>
    <mergeCell ref="V7:V12"/>
    <mergeCell ref="AH7:AH12"/>
    <mergeCell ref="AI11:AI12"/>
    <mergeCell ref="Q25:Q26"/>
    <mergeCell ref="R25:R26"/>
    <mergeCell ref="V13:V14"/>
    <mergeCell ref="V15:V28"/>
    <mergeCell ref="AB7:AB12"/>
    <mergeCell ref="AB13:AB14"/>
    <mergeCell ref="AB15:AB28"/>
    <mergeCell ref="S29:U29"/>
    <mergeCell ref="Y29:AA29"/>
    <mergeCell ref="AE29:AG29"/>
    <mergeCell ref="K13:K14"/>
    <mergeCell ref="K15:K28"/>
    <mergeCell ref="M29:O29"/>
    <mergeCell ref="P7:P12"/>
    <mergeCell ref="P13:P14"/>
    <mergeCell ref="P15:P28"/>
    <mergeCell ref="L11:L12"/>
    <mergeCell ref="M11:M12"/>
    <mergeCell ref="N11:N12"/>
    <mergeCell ref="O11:O12"/>
    <mergeCell ref="L25:L26"/>
    <mergeCell ref="M25:M26"/>
    <mergeCell ref="N25:N26"/>
    <mergeCell ref="O25:O26"/>
    <mergeCell ref="Z11:Z12"/>
    <mergeCell ref="AA11:AA12"/>
    <mergeCell ref="AC11:AC12"/>
    <mergeCell ref="AD11:AD12"/>
    <mergeCell ref="AE11:AE12"/>
    <mergeCell ref="AF11:AF12"/>
    <mergeCell ref="AG11:AG12"/>
    <mergeCell ref="AJ11:AJ12"/>
    <mergeCell ref="S25:S26"/>
    <mergeCell ref="T25:T26"/>
    <mergeCell ref="U25:U26"/>
    <mergeCell ref="W25:W26"/>
    <mergeCell ref="X25:X26"/>
    <mergeCell ref="Y25:Y26"/>
    <mergeCell ref="Z25:Z26"/>
    <mergeCell ref="AA25:AA26"/>
    <mergeCell ref="AC25:AC26"/>
    <mergeCell ref="AD25:AD26"/>
    <mergeCell ref="AE25:AE26"/>
    <mergeCell ref="AF25:AF26"/>
    <mergeCell ref="AG25:AG26"/>
    <mergeCell ref="AI25:AI26"/>
    <mergeCell ref="AJ25:AJ26"/>
    <mergeCell ref="AH13:AH14"/>
    <mergeCell ref="AH15:AH28"/>
    <mergeCell ref="S11:S12"/>
    <mergeCell ref="T11:T12"/>
    <mergeCell ref="U11:U12"/>
    <mergeCell ref="W11:W12"/>
    <mergeCell ref="X11:X12"/>
    <mergeCell ref="Y11:Y12"/>
  </mergeCells>
  <conditionalFormatting sqref="Q7:Q28">
    <cfRule type="containsBlanks" dxfId="15" priority="13">
      <formula>LEN(TRIM(Q7))=0</formula>
    </cfRule>
    <cfRule type="expression" dxfId="14" priority="14">
      <formula>(Q7&gt;=(R7*0.9))</formula>
    </cfRule>
    <cfRule type="expression" dxfId="13" priority="15">
      <formula>AND(Q7&lt;(R7*0.9),Q7&gt;(R7*0.75))</formula>
    </cfRule>
    <cfRule type="expression" dxfId="12" priority="16">
      <formula>(Q7&lt;=(R7*0.75))</formula>
    </cfRule>
  </conditionalFormatting>
  <conditionalFormatting sqref="W7:W28">
    <cfRule type="containsBlanks" dxfId="11" priority="9">
      <formula>LEN(TRIM(W7))=0</formula>
    </cfRule>
    <cfRule type="expression" dxfId="10" priority="10">
      <formula>(W7&gt;=(X7*0.9))</formula>
    </cfRule>
    <cfRule type="expression" dxfId="9" priority="11">
      <formula>AND(W7&lt;(X7*0.9),W7&gt;(X7*0.75))</formula>
    </cfRule>
    <cfRule type="expression" dxfId="8" priority="12">
      <formula>(W7&lt;=(X7*0.75))</formula>
    </cfRule>
  </conditionalFormatting>
  <conditionalFormatting sqref="AC7:AC28">
    <cfRule type="containsBlanks" dxfId="7" priority="5">
      <formula>LEN(TRIM(AC7))=0</formula>
    </cfRule>
    <cfRule type="expression" dxfId="6" priority="6">
      <formula>(AC7&gt;=(AD7*0.9))</formula>
    </cfRule>
    <cfRule type="expression" dxfId="5" priority="7">
      <formula>AND(AC7&lt;(AD7*0.9),AC7&gt;(AD7*0.75))</formula>
    </cfRule>
    <cfRule type="expression" dxfId="4" priority="18">
      <formula>(AC7&lt;=(AD7*0.75))</formula>
    </cfRule>
  </conditionalFormatting>
  <conditionalFormatting sqref="AI7:AI28">
    <cfRule type="containsBlanks" dxfId="3" priority="1">
      <formula>LEN(TRIM(AI7))=0</formula>
    </cfRule>
    <cfRule type="expression" dxfId="2" priority="2">
      <formula>(AI7&gt;=(AJ7*0.9))</formula>
    </cfRule>
    <cfRule type="expression" dxfId="1" priority="3">
      <formula>AND(AI7&lt;(AJ7*0.9),AI7&gt;(AJ*0.75))</formula>
    </cfRule>
    <cfRule type="expression" dxfId="0" priority="4">
      <formula>(AI7&lt;=(AJ7*0.75))</formula>
    </cfRule>
  </conditionalFormatting>
  <dataValidations count="6">
    <dataValidation allowBlank="1" showInputMessage="1" showErrorMessage="1" promptTitle="Avance real actividad" prompt="Reportar el avance real cuantitativo y acumulado de la actividad" sqref="AC6 Q6 W6 AI6" xr:uid="{4CA71198-A68D-2C4A-95B9-904C0F3F7DF4}"/>
    <dataValidation allowBlank="1" showInputMessage="1" showErrorMessage="1" promptTitle="Avance real acumulado acción" prompt="Reportar el avance real cuantitativo y acumulado de la acción " sqref="AB6 P6 AH6 V6" xr:uid="{A18A6059-B9AC-7B49-A194-F7F8E5C33681}"/>
    <dataValidation allowBlank="1" showInputMessage="1" showErrorMessage="1" promptTitle="Valdiación OAP" prompt="Se insluye una breve descripción del avance realizado por OAP a las evidencias, análisis cualitativo, análisis cuantitativo. " sqref="U6 AG6 O6 AA6" xr:uid="{3F18A468-A120-0D4A-BB27-2838C7122D15}"/>
    <dataValidation allowBlank="1" showInputMessage="1" showErrorMessage="1" promptTitle="Análisis Cualitativo" prompt="Se debe describir la gestión realizada durante el periodo reportado fechas, actividades relevante  y en caso de que aplique que falta para cumplir el 100%" sqref="T6 AF6 Z6 N6" xr:uid="{0B61A855-80F2-1946-B8B7-50BBE88FC0B8}"/>
    <dataValidation allowBlank="1" showInputMessage="1" showErrorMessage="1" promptTitle="Evidencia" prompt="Relacionar el nombre de la evidencia incluida en la carpeta compartida por la OAP. que permita validar el cumplimiento de la actividad: EV1 XXXXX , EV2 XXXXXXX (Nombres cortos) _x000a_ " sqref="S6 AE6 Y6 M6" xr:uid="{567D1DD3-AF0C-EA40-A865-EC89397829BE}"/>
    <dataValidation allowBlank="1" showInputMessage="1" showErrorMessage="1" promptTitle="Avance esperado actividad" prompt="Se visualiza el avance esperado cuantitativo de la actividad_x000a_" sqref="R6 AJ6 AD6 X6" xr:uid="{B82131BE-E35C-2E4E-B7BC-DC94EC6E16A9}"/>
  </dataValidations>
  <pageMargins left="0.7" right="0.7" top="0.75" bottom="0.75" header="0.3" footer="0.3"/>
  <pageSetup orientation="portrait" horizontalDpi="4294967292"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F0FC9-104C-A746-9930-1E04B4582DE2}">
  <sheetPr>
    <tabColor theme="9" tint="-0.499984740745262"/>
  </sheetPr>
  <dimension ref="B3:AZ44"/>
  <sheetViews>
    <sheetView showGridLines="0" topLeftCell="J14" zoomScale="84" zoomScaleNormal="100" workbookViewId="0">
      <selection activeCell="T44" sqref="T44"/>
    </sheetView>
  </sheetViews>
  <sheetFormatPr baseColWidth="10" defaultColWidth="11.5" defaultRowHeight="15"/>
  <cols>
    <col min="2" max="2" width="7.83203125" customWidth="1"/>
    <col min="3" max="3" width="31.83203125" style="58" customWidth="1"/>
    <col min="4" max="4" width="79" style="56" customWidth="1"/>
    <col min="5" max="5" width="51.1640625" style="56" customWidth="1"/>
    <col min="6" max="6" width="26.5" style="56" customWidth="1"/>
    <col min="7" max="7" width="46.5" style="56" customWidth="1"/>
    <col min="8" max="8" width="26.5" style="57" customWidth="1"/>
    <col min="9" max="9" width="29.5" style="56" customWidth="1"/>
    <col min="10" max="10" width="19.5" style="56" bestFit="1" customWidth="1"/>
    <col min="11" max="11" width="19.1640625" style="56" customWidth="1"/>
    <col min="12" max="12" width="22.1640625" style="56" customWidth="1"/>
    <col min="13" max="13" width="21.6640625" customWidth="1"/>
    <col min="14" max="14" width="59.1640625" customWidth="1"/>
    <col min="15" max="15" width="28.1640625" customWidth="1"/>
    <col min="16" max="16" width="39.33203125" customWidth="1"/>
    <col min="17" max="17" width="35.1640625" customWidth="1"/>
    <col min="18" max="19" width="25.5" customWidth="1"/>
    <col min="20" max="20" width="24.83203125" customWidth="1"/>
    <col min="21" max="21" width="37.33203125" customWidth="1"/>
    <col min="22" max="22" width="15.5" customWidth="1"/>
    <col min="23" max="23" width="27.5" customWidth="1"/>
    <col min="24" max="24" width="30.83203125" customWidth="1"/>
    <col min="25" max="25" width="26.1640625" customWidth="1"/>
    <col min="26" max="26" width="27.83203125" customWidth="1"/>
    <col min="28" max="28" width="20" customWidth="1"/>
    <col min="29" max="29" width="21.5" customWidth="1"/>
    <col min="30" max="30" width="37" customWidth="1"/>
    <col min="31" max="31" width="16.5" customWidth="1"/>
    <col min="32" max="33" width="30.1640625" customWidth="1"/>
    <col min="34" max="34" width="17.5" customWidth="1"/>
    <col min="35" max="35" width="19.6640625" customWidth="1"/>
    <col min="37" max="37" width="21.5" customWidth="1"/>
    <col min="38" max="38" width="20" customWidth="1"/>
    <col min="39" max="39" width="39.33203125" customWidth="1"/>
    <col min="40" max="40" width="17.5" customWidth="1"/>
    <col min="41" max="42" width="29.5" customWidth="1"/>
    <col min="43" max="43" width="28.6640625" customWidth="1"/>
    <col min="44" max="44" width="18.33203125" customWidth="1"/>
    <col min="46" max="46" width="17.1640625" customWidth="1"/>
    <col min="47" max="47" width="18.5" customWidth="1"/>
    <col min="48" max="48" width="25.33203125" customWidth="1"/>
    <col min="50" max="50" width="19.1640625" customWidth="1"/>
    <col min="51" max="51" width="20.5" customWidth="1"/>
    <col min="52" max="52" width="49.5" customWidth="1"/>
  </cols>
  <sheetData>
    <row r="3" spans="3:10">
      <c r="C3" s="443"/>
    </row>
    <row r="4" spans="3:10">
      <c r="C4" s="443"/>
    </row>
    <row r="5" spans="3:10">
      <c r="C5" s="443"/>
    </row>
    <row r="6" spans="3:10">
      <c r="C6" s="443"/>
    </row>
    <row r="8" spans="3:10" ht="16" thickBot="1"/>
    <row r="9" spans="3:10" ht="16" thickBot="1">
      <c r="C9" s="453" t="s">
        <v>320</v>
      </c>
      <c r="D9" s="454"/>
      <c r="E9" s="461" t="s">
        <v>321</v>
      </c>
      <c r="F9" s="462"/>
      <c r="G9" s="462"/>
      <c r="H9" s="462"/>
      <c r="I9" s="462"/>
      <c r="J9" s="463"/>
    </row>
    <row r="10" spans="3:10" ht="16" thickBot="1">
      <c r="C10" s="129"/>
      <c r="D10" s="129"/>
      <c r="E10" s="129"/>
      <c r="F10" s="129"/>
      <c r="G10" s="129"/>
      <c r="H10" s="129"/>
      <c r="I10" s="129"/>
      <c r="J10" s="129"/>
    </row>
    <row r="11" spans="3:10">
      <c r="C11" s="453" t="s">
        <v>322</v>
      </c>
      <c r="D11" s="454"/>
      <c r="E11" s="455" t="s">
        <v>323</v>
      </c>
      <c r="F11" s="456"/>
      <c r="G11" s="456"/>
      <c r="H11" s="456"/>
      <c r="I11" s="456"/>
      <c r="J11" s="457"/>
    </row>
    <row r="12" spans="3:10" ht="16" thickBot="1">
      <c r="C12" s="454"/>
      <c r="D12" s="454"/>
      <c r="E12" s="458"/>
      <c r="F12" s="459"/>
      <c r="G12" s="459"/>
      <c r="H12" s="459"/>
      <c r="I12" s="459"/>
      <c r="J12" s="460"/>
    </row>
    <row r="13" spans="3:10" ht="16" thickBot="1">
      <c r="C13" s="130"/>
      <c r="D13" s="130"/>
      <c r="E13" s="129"/>
      <c r="F13" s="129"/>
      <c r="G13" s="129"/>
      <c r="H13" s="129"/>
      <c r="I13" s="129"/>
      <c r="J13" s="129"/>
    </row>
    <row r="14" spans="3:10">
      <c r="C14" s="453" t="s">
        <v>324</v>
      </c>
      <c r="D14" s="454"/>
      <c r="E14" s="455" t="s">
        <v>325</v>
      </c>
      <c r="F14" s="456"/>
      <c r="G14" s="456"/>
      <c r="H14" s="456"/>
      <c r="I14" s="456"/>
      <c r="J14" s="457"/>
    </row>
    <row r="15" spans="3:10">
      <c r="C15" s="454"/>
      <c r="D15" s="454"/>
      <c r="E15" s="464"/>
      <c r="F15" s="465"/>
      <c r="G15" s="465"/>
      <c r="H15" s="465"/>
      <c r="I15" s="465"/>
      <c r="J15" s="466"/>
    </row>
    <row r="16" spans="3:10" ht="16" thickBot="1">
      <c r="C16" s="454"/>
      <c r="D16" s="454"/>
      <c r="E16" s="458"/>
      <c r="F16" s="459"/>
      <c r="G16" s="459"/>
      <c r="H16" s="459"/>
      <c r="I16" s="459"/>
      <c r="J16" s="460"/>
    </row>
    <row r="17" spans="2:52" ht="16" thickBot="1">
      <c r="C17" s="130"/>
      <c r="D17" s="130"/>
      <c r="E17" s="129"/>
      <c r="F17" s="129"/>
      <c r="G17" s="129"/>
      <c r="H17" s="129"/>
      <c r="I17" s="129"/>
      <c r="J17" s="129"/>
    </row>
    <row r="18" spans="2:52">
      <c r="C18" s="453" t="s">
        <v>326</v>
      </c>
      <c r="D18" s="454"/>
      <c r="E18" s="455" t="s">
        <v>327</v>
      </c>
      <c r="F18" s="456"/>
      <c r="G18" s="456"/>
      <c r="H18" s="456"/>
      <c r="I18" s="456"/>
      <c r="J18" s="457"/>
    </row>
    <row r="19" spans="2:52" ht="16" thickBot="1">
      <c r="C19" s="454"/>
      <c r="D19" s="454"/>
      <c r="E19" s="458"/>
      <c r="F19" s="459"/>
      <c r="G19" s="459"/>
      <c r="H19" s="459"/>
      <c r="I19" s="459"/>
      <c r="J19" s="460"/>
    </row>
    <row r="20" spans="2:52">
      <c r="C20"/>
      <c r="D20"/>
      <c r="E20" s="128"/>
      <c r="F20" s="128"/>
      <c r="G20" s="128"/>
      <c r="H20" s="128"/>
      <c r="I20" s="128"/>
      <c r="J20" s="128"/>
    </row>
    <row r="21" spans="2:52">
      <c r="C21"/>
      <c r="D21"/>
      <c r="E21" s="128"/>
      <c r="F21" s="128"/>
      <c r="G21" s="128"/>
      <c r="H21" s="128"/>
      <c r="I21" s="128"/>
      <c r="J21" s="128"/>
    </row>
    <row r="22" spans="2:52" ht="16" thickBot="1">
      <c r="C22"/>
      <c r="D22"/>
      <c r="E22" s="128"/>
      <c r="F22" s="128"/>
      <c r="G22" s="128"/>
      <c r="H22" s="128"/>
      <c r="I22" s="128"/>
      <c r="J22" s="128"/>
    </row>
    <row r="23" spans="2:52" ht="17.25" customHeight="1" thickBot="1">
      <c r="C23"/>
      <c r="D23"/>
      <c r="E23" s="128"/>
      <c r="F23" s="128"/>
      <c r="G23" s="128"/>
      <c r="H23" s="128"/>
      <c r="I23" s="128"/>
      <c r="J23" s="128"/>
      <c r="M23" s="508" t="s">
        <v>2</v>
      </c>
      <c r="N23" s="509"/>
      <c r="O23" s="509"/>
      <c r="P23" s="509"/>
      <c r="Q23" s="509"/>
      <c r="R23" s="509"/>
      <c r="S23" s="509"/>
      <c r="T23" s="509"/>
      <c r="U23" s="509"/>
      <c r="V23" s="508" t="s">
        <v>3</v>
      </c>
      <c r="W23" s="509"/>
      <c r="X23" s="509"/>
      <c r="Y23" s="509"/>
      <c r="Z23" s="509"/>
      <c r="AA23" s="509"/>
      <c r="AB23" s="509"/>
      <c r="AC23" s="509"/>
      <c r="AD23" s="509"/>
      <c r="AE23" s="508" t="s">
        <v>4</v>
      </c>
      <c r="AF23" s="509"/>
      <c r="AG23" s="509"/>
      <c r="AH23" s="509"/>
      <c r="AI23" s="509"/>
      <c r="AJ23" s="509"/>
      <c r="AK23" s="509"/>
      <c r="AL23" s="509"/>
      <c r="AM23" s="509"/>
      <c r="AN23" s="508" t="s">
        <v>5</v>
      </c>
      <c r="AO23" s="509"/>
      <c r="AP23" s="509"/>
      <c r="AQ23" s="509"/>
      <c r="AR23" s="509"/>
      <c r="AS23" s="509"/>
      <c r="AT23" s="509"/>
      <c r="AU23" s="509"/>
      <c r="AV23" s="509"/>
      <c r="AW23" s="509"/>
      <c r="AX23" s="509"/>
      <c r="AY23" s="509"/>
      <c r="AZ23" s="510"/>
    </row>
    <row r="24" spans="2:52" ht="27.75" customHeight="1" thickBot="1">
      <c r="C24"/>
      <c r="D24"/>
      <c r="E24" s="128"/>
      <c r="F24" s="128"/>
      <c r="G24" s="128"/>
      <c r="H24" s="128"/>
      <c r="I24" s="128"/>
      <c r="J24" s="128"/>
      <c r="M24" s="496" t="s">
        <v>328</v>
      </c>
      <c r="N24" s="497"/>
      <c r="O24" s="497"/>
      <c r="P24" s="497"/>
      <c r="Q24" s="498"/>
      <c r="R24" s="499" t="s">
        <v>329</v>
      </c>
      <c r="S24" s="500"/>
      <c r="T24" s="500"/>
      <c r="U24" s="501"/>
      <c r="V24" s="496" t="s">
        <v>328</v>
      </c>
      <c r="W24" s="497"/>
      <c r="X24" s="497"/>
      <c r="Y24" s="497"/>
      <c r="Z24" s="498"/>
      <c r="AA24" s="499" t="s">
        <v>329</v>
      </c>
      <c r="AB24" s="500"/>
      <c r="AC24" s="500"/>
      <c r="AD24" s="501"/>
      <c r="AE24" s="496" t="s">
        <v>328</v>
      </c>
      <c r="AF24" s="497"/>
      <c r="AG24" s="497"/>
      <c r="AH24" s="497"/>
      <c r="AI24" s="498"/>
      <c r="AJ24" s="499" t="s">
        <v>329</v>
      </c>
      <c r="AK24" s="500"/>
      <c r="AL24" s="500"/>
      <c r="AM24" s="501"/>
      <c r="AN24" s="496" t="s">
        <v>328</v>
      </c>
      <c r="AO24" s="497"/>
      <c r="AP24" s="497"/>
      <c r="AQ24" s="497"/>
      <c r="AR24" s="498"/>
      <c r="AS24" s="499" t="s">
        <v>329</v>
      </c>
      <c r="AT24" s="500"/>
      <c r="AU24" s="500"/>
      <c r="AV24" s="501"/>
      <c r="AW24" s="502" t="s">
        <v>330</v>
      </c>
      <c r="AX24" s="503"/>
      <c r="AY24" s="503"/>
      <c r="AZ24" s="504"/>
    </row>
    <row r="25" spans="2:52" s="125" customFormat="1" ht="120.75" customHeight="1" thickBot="1">
      <c r="B25" s="127" t="s">
        <v>331</v>
      </c>
      <c r="C25" s="127" t="s">
        <v>332</v>
      </c>
      <c r="D25" s="127" t="s">
        <v>333</v>
      </c>
      <c r="E25" s="127" t="s">
        <v>334</v>
      </c>
      <c r="F25" s="127" t="s">
        <v>335</v>
      </c>
      <c r="G25" s="127" t="s">
        <v>336</v>
      </c>
      <c r="H25" s="127" t="s">
        <v>337</v>
      </c>
      <c r="I25" s="127" t="s">
        <v>338</v>
      </c>
      <c r="J25" s="127" t="s">
        <v>28</v>
      </c>
      <c r="K25" s="127" t="s">
        <v>339</v>
      </c>
      <c r="L25" s="127" t="s">
        <v>340</v>
      </c>
      <c r="M25" s="112" t="s">
        <v>341</v>
      </c>
      <c r="N25" s="111" t="s">
        <v>342</v>
      </c>
      <c r="O25" s="106" t="s">
        <v>343</v>
      </c>
      <c r="P25" s="126" t="s">
        <v>344</v>
      </c>
      <c r="Q25" s="110" t="s">
        <v>345</v>
      </c>
      <c r="R25" s="109" t="s">
        <v>346</v>
      </c>
      <c r="S25" s="104" t="s">
        <v>347</v>
      </c>
      <c r="T25" s="104" t="s">
        <v>348</v>
      </c>
      <c r="U25" s="114" t="s">
        <v>349</v>
      </c>
      <c r="V25" s="112" t="s">
        <v>341</v>
      </c>
      <c r="W25" s="111" t="s">
        <v>342</v>
      </c>
      <c r="X25" s="106" t="s">
        <v>343</v>
      </c>
      <c r="Y25" s="126" t="s">
        <v>344</v>
      </c>
      <c r="Z25" s="110" t="s">
        <v>345</v>
      </c>
      <c r="AA25" s="109" t="s">
        <v>346</v>
      </c>
      <c r="AB25" s="104" t="s">
        <v>347</v>
      </c>
      <c r="AC25" s="104" t="s">
        <v>348</v>
      </c>
      <c r="AD25" s="103" t="s">
        <v>349</v>
      </c>
      <c r="AE25" s="112" t="s">
        <v>341</v>
      </c>
      <c r="AF25" s="111" t="s">
        <v>342</v>
      </c>
      <c r="AG25" s="106" t="s">
        <v>343</v>
      </c>
      <c r="AH25" s="126" t="s">
        <v>344</v>
      </c>
      <c r="AI25" s="110" t="s">
        <v>345</v>
      </c>
      <c r="AJ25" s="109" t="s">
        <v>346</v>
      </c>
      <c r="AK25" s="104" t="s">
        <v>347</v>
      </c>
      <c r="AL25" s="104" t="s">
        <v>348</v>
      </c>
      <c r="AM25" s="103" t="s">
        <v>349</v>
      </c>
      <c r="AN25" s="108" t="s">
        <v>341</v>
      </c>
      <c r="AO25" s="107" t="s">
        <v>342</v>
      </c>
      <c r="AP25" s="106" t="s">
        <v>343</v>
      </c>
      <c r="AQ25" s="126" t="s">
        <v>344</v>
      </c>
      <c r="AR25" s="105" t="s">
        <v>345</v>
      </c>
      <c r="AS25" s="104" t="s">
        <v>346</v>
      </c>
      <c r="AT25" s="104" t="s">
        <v>347</v>
      </c>
      <c r="AU25" s="104" t="s">
        <v>348</v>
      </c>
      <c r="AV25" s="103" t="s">
        <v>349</v>
      </c>
      <c r="AW25" s="102" t="s">
        <v>350</v>
      </c>
      <c r="AX25" s="102" t="s">
        <v>347</v>
      </c>
      <c r="AY25" s="102" t="s">
        <v>351</v>
      </c>
      <c r="AZ25" s="101" t="s">
        <v>349</v>
      </c>
    </row>
    <row r="26" spans="2:52" ht="57.75" customHeight="1">
      <c r="B26" s="484">
        <v>1</v>
      </c>
      <c r="C26" s="490" t="s">
        <v>352</v>
      </c>
      <c r="D26" s="487" t="s">
        <v>353</v>
      </c>
      <c r="E26" s="472" t="s">
        <v>354</v>
      </c>
      <c r="F26" s="481" t="s">
        <v>355</v>
      </c>
      <c r="G26" s="472" t="s">
        <v>356</v>
      </c>
      <c r="H26" s="472" t="s">
        <v>357</v>
      </c>
      <c r="I26" s="472" t="s">
        <v>358</v>
      </c>
      <c r="J26" s="475">
        <v>46045</v>
      </c>
      <c r="K26" s="475">
        <v>46387</v>
      </c>
      <c r="L26" s="511" t="s">
        <v>359</v>
      </c>
      <c r="M26" s="99" t="s">
        <v>360</v>
      </c>
      <c r="N26" s="98" t="s">
        <v>361</v>
      </c>
      <c r="O26" s="311" t="s">
        <v>362</v>
      </c>
      <c r="P26" s="312" t="s">
        <v>363</v>
      </c>
      <c r="Q26" s="313">
        <v>20</v>
      </c>
      <c r="R26" s="96" t="s">
        <v>360</v>
      </c>
      <c r="S26" s="95">
        <v>20</v>
      </c>
      <c r="T26" s="94">
        <v>0.2</v>
      </c>
      <c r="U26" s="314" t="s">
        <v>364</v>
      </c>
      <c r="V26" s="99"/>
      <c r="W26" s="98" t="s">
        <v>361</v>
      </c>
      <c r="X26" s="98"/>
      <c r="Y26" s="97"/>
      <c r="Z26" s="97"/>
      <c r="AA26" s="96"/>
      <c r="AB26" s="95"/>
      <c r="AC26" s="94"/>
      <c r="AD26" s="93"/>
      <c r="AE26" s="99"/>
      <c r="AF26" s="98" t="s">
        <v>361</v>
      </c>
      <c r="AG26" s="98"/>
      <c r="AH26" s="97"/>
      <c r="AI26" s="97"/>
      <c r="AJ26" s="96"/>
      <c r="AK26" s="95"/>
      <c r="AL26" s="94"/>
      <c r="AM26" s="93"/>
      <c r="AN26" s="99"/>
      <c r="AO26" s="98" t="s">
        <v>361</v>
      </c>
      <c r="AP26" s="98"/>
      <c r="AQ26" s="97"/>
      <c r="AR26" s="97"/>
      <c r="AS26" s="96"/>
      <c r="AT26" s="95"/>
      <c r="AU26" s="94"/>
      <c r="AV26" s="93"/>
      <c r="AW26" s="92"/>
      <c r="AX26" s="91"/>
      <c r="AY26" s="90"/>
      <c r="AZ26" s="89"/>
    </row>
    <row r="27" spans="2:52" ht="63.75" customHeight="1">
      <c r="B27" s="485"/>
      <c r="C27" s="491"/>
      <c r="D27" s="488"/>
      <c r="E27" s="473"/>
      <c r="F27" s="482"/>
      <c r="G27" s="473"/>
      <c r="H27" s="473"/>
      <c r="I27" s="473"/>
      <c r="J27" s="476"/>
      <c r="K27" s="476"/>
      <c r="L27" s="512"/>
      <c r="M27" s="87"/>
      <c r="N27" s="84" t="s">
        <v>365</v>
      </c>
      <c r="O27" s="84"/>
      <c r="P27" s="83"/>
      <c r="Q27" s="83"/>
      <c r="R27" s="86"/>
      <c r="S27" s="81"/>
      <c r="T27" s="80"/>
      <c r="U27" s="79"/>
      <c r="V27" s="87"/>
      <c r="W27" s="84" t="s">
        <v>365</v>
      </c>
      <c r="X27" s="84"/>
      <c r="Y27" s="83"/>
      <c r="Z27" s="83"/>
      <c r="AA27" s="86"/>
      <c r="AB27" s="81"/>
      <c r="AC27" s="80"/>
      <c r="AD27" s="79"/>
      <c r="AE27" s="87"/>
      <c r="AF27" s="84" t="s">
        <v>365</v>
      </c>
      <c r="AG27" s="84"/>
      <c r="AH27" s="83"/>
      <c r="AI27" s="83"/>
      <c r="AJ27" s="86"/>
      <c r="AK27" s="81"/>
      <c r="AL27" s="80"/>
      <c r="AM27" s="79"/>
      <c r="AN27" s="87"/>
      <c r="AO27" s="84" t="s">
        <v>365</v>
      </c>
      <c r="AP27" s="84"/>
      <c r="AQ27" s="83"/>
      <c r="AR27" s="83"/>
      <c r="AS27" s="86"/>
      <c r="AT27" s="81"/>
      <c r="AU27" s="80"/>
      <c r="AV27" s="79"/>
      <c r="AW27" s="78"/>
      <c r="AX27" s="77"/>
      <c r="AY27" s="76"/>
      <c r="AZ27" s="75"/>
    </row>
    <row r="28" spans="2:52" ht="54.75" customHeight="1">
      <c r="B28" s="485"/>
      <c r="C28" s="491"/>
      <c r="D28" s="488"/>
      <c r="E28" s="473"/>
      <c r="F28" s="482"/>
      <c r="G28" s="473"/>
      <c r="H28" s="473"/>
      <c r="I28" s="473"/>
      <c r="J28" s="476"/>
      <c r="K28" s="476"/>
      <c r="L28" s="512"/>
      <c r="M28" s="73"/>
      <c r="N28" s="84" t="s">
        <v>366</v>
      </c>
      <c r="O28" s="84"/>
      <c r="P28" s="83"/>
      <c r="Q28" s="83"/>
      <c r="R28" s="85"/>
      <c r="S28" s="81"/>
      <c r="T28" s="80"/>
      <c r="U28" s="79"/>
      <c r="V28" s="73"/>
      <c r="W28" s="84" t="s">
        <v>366</v>
      </c>
      <c r="X28" s="84"/>
      <c r="Y28" s="83"/>
      <c r="Z28" s="83"/>
      <c r="AA28" s="85"/>
      <c r="AB28" s="81"/>
      <c r="AC28" s="80"/>
      <c r="AD28" s="79"/>
      <c r="AE28" s="73"/>
      <c r="AF28" s="84" t="s">
        <v>366</v>
      </c>
      <c r="AG28" s="84"/>
      <c r="AH28" s="83"/>
      <c r="AI28" s="83"/>
      <c r="AJ28" s="85"/>
      <c r="AK28" s="81"/>
      <c r="AL28" s="80"/>
      <c r="AM28" s="79"/>
      <c r="AN28" s="73"/>
      <c r="AO28" s="84" t="s">
        <v>366</v>
      </c>
      <c r="AP28" s="84"/>
      <c r="AQ28" s="83"/>
      <c r="AR28" s="83"/>
      <c r="AS28" s="85"/>
      <c r="AT28" s="81"/>
      <c r="AU28" s="80"/>
      <c r="AV28" s="79"/>
      <c r="AW28" s="78"/>
      <c r="AX28" s="77"/>
      <c r="AY28" s="76"/>
      <c r="AZ28" s="75"/>
    </row>
    <row r="29" spans="2:52" ht="63" customHeight="1">
      <c r="B29" s="485"/>
      <c r="C29" s="491"/>
      <c r="D29" s="488"/>
      <c r="E29" s="473"/>
      <c r="F29" s="482"/>
      <c r="G29" s="473"/>
      <c r="H29" s="473"/>
      <c r="I29" s="473"/>
      <c r="J29" s="476"/>
      <c r="K29" s="476"/>
      <c r="L29" s="512"/>
      <c r="M29" s="73"/>
      <c r="N29" s="84" t="s">
        <v>367</v>
      </c>
      <c r="O29" s="84"/>
      <c r="P29" s="83"/>
      <c r="Q29" s="83"/>
      <c r="R29" s="82"/>
      <c r="S29" s="81"/>
      <c r="T29" s="80"/>
      <c r="U29" s="79"/>
      <c r="V29" s="73"/>
      <c r="W29" s="84" t="s">
        <v>367</v>
      </c>
      <c r="X29" s="84"/>
      <c r="Y29" s="83"/>
      <c r="Z29" s="83"/>
      <c r="AA29" s="82"/>
      <c r="AB29" s="81"/>
      <c r="AC29" s="80"/>
      <c r="AD29" s="79"/>
      <c r="AE29" s="73"/>
      <c r="AF29" s="84" t="s">
        <v>367</v>
      </c>
      <c r="AG29" s="84"/>
      <c r="AH29" s="83"/>
      <c r="AI29" s="83"/>
      <c r="AJ29" s="82"/>
      <c r="AK29" s="81"/>
      <c r="AL29" s="80"/>
      <c r="AM29" s="79"/>
      <c r="AN29" s="73"/>
      <c r="AO29" s="84" t="s">
        <v>367</v>
      </c>
      <c r="AP29" s="84"/>
      <c r="AQ29" s="83"/>
      <c r="AR29" s="83"/>
      <c r="AS29" s="82"/>
      <c r="AT29" s="81"/>
      <c r="AU29" s="80"/>
      <c r="AV29" s="79"/>
      <c r="AW29" s="78"/>
      <c r="AX29" s="77"/>
      <c r="AY29" s="76"/>
      <c r="AZ29" s="75"/>
    </row>
    <row r="30" spans="2:52" ht="69.75" customHeight="1">
      <c r="B30" s="485"/>
      <c r="C30" s="491"/>
      <c r="D30" s="488"/>
      <c r="E30" s="473"/>
      <c r="F30" s="482"/>
      <c r="G30" s="473"/>
      <c r="H30" s="473"/>
      <c r="I30" s="473"/>
      <c r="J30" s="476"/>
      <c r="K30" s="476"/>
      <c r="L30" s="512"/>
      <c r="M30" s="73"/>
      <c r="N30" s="84" t="s">
        <v>368</v>
      </c>
      <c r="O30" s="84"/>
      <c r="P30" s="83"/>
      <c r="Q30" s="83"/>
      <c r="R30" s="82"/>
      <c r="S30" s="81"/>
      <c r="T30" s="80"/>
      <c r="U30" s="79"/>
      <c r="V30" s="73"/>
      <c r="W30" s="84" t="s">
        <v>368</v>
      </c>
      <c r="X30" s="84"/>
      <c r="Y30" s="83"/>
      <c r="Z30" s="83"/>
      <c r="AA30" s="82"/>
      <c r="AB30" s="81"/>
      <c r="AC30" s="80"/>
      <c r="AD30" s="79"/>
      <c r="AE30" s="73"/>
      <c r="AF30" s="84" t="s">
        <v>368</v>
      </c>
      <c r="AG30" s="84"/>
      <c r="AH30" s="83"/>
      <c r="AI30" s="83"/>
      <c r="AJ30" s="82"/>
      <c r="AK30" s="81"/>
      <c r="AL30" s="80"/>
      <c r="AM30" s="79"/>
      <c r="AN30" s="73"/>
      <c r="AO30" s="84" t="s">
        <v>368</v>
      </c>
      <c r="AP30" s="84"/>
      <c r="AQ30" s="83"/>
      <c r="AR30" s="83"/>
      <c r="AS30" s="82"/>
      <c r="AT30" s="81"/>
      <c r="AU30" s="80"/>
      <c r="AV30" s="79"/>
      <c r="AW30" s="78"/>
      <c r="AX30" s="77"/>
      <c r="AY30" s="76"/>
      <c r="AZ30" s="75"/>
    </row>
    <row r="31" spans="2:52" ht="87" customHeight="1" thickBot="1">
      <c r="B31" s="486"/>
      <c r="C31" s="492"/>
      <c r="D31" s="489"/>
      <c r="E31" s="474"/>
      <c r="F31" s="483"/>
      <c r="G31" s="474"/>
      <c r="H31" s="474"/>
      <c r="I31" s="474"/>
      <c r="J31" s="477"/>
      <c r="K31" s="477"/>
      <c r="L31" s="513"/>
      <c r="M31" s="72"/>
      <c r="N31" s="71" t="s">
        <v>369</v>
      </c>
      <c r="O31" s="71"/>
      <c r="P31" s="70"/>
      <c r="Q31" s="70"/>
      <c r="R31" s="69"/>
      <c r="S31" s="68"/>
      <c r="T31" s="67"/>
      <c r="U31" s="66"/>
      <c r="V31" s="72"/>
      <c r="W31" s="71" t="s">
        <v>369</v>
      </c>
      <c r="X31" s="71"/>
      <c r="Y31" s="70"/>
      <c r="Z31" s="70"/>
      <c r="AA31" s="69"/>
      <c r="AB31" s="68"/>
      <c r="AC31" s="67"/>
      <c r="AD31" s="66"/>
      <c r="AE31" s="72"/>
      <c r="AF31" s="71" t="s">
        <v>369</v>
      </c>
      <c r="AG31" s="71"/>
      <c r="AH31" s="70"/>
      <c r="AI31" s="70"/>
      <c r="AJ31" s="69"/>
      <c r="AK31" s="68"/>
      <c r="AL31" s="67"/>
      <c r="AM31" s="66"/>
      <c r="AN31" s="72"/>
      <c r="AO31" s="71" t="s">
        <v>369</v>
      </c>
      <c r="AP31" s="71"/>
      <c r="AQ31" s="70"/>
      <c r="AR31" s="70"/>
      <c r="AS31" s="69"/>
      <c r="AT31" s="68"/>
      <c r="AU31" s="67"/>
      <c r="AV31" s="66"/>
      <c r="AW31" s="65"/>
      <c r="AX31" s="64"/>
      <c r="AY31" s="63"/>
      <c r="AZ31" s="62"/>
    </row>
    <row r="32" spans="2:52">
      <c r="C32" s="124"/>
      <c r="D32" s="123"/>
      <c r="E32" s="120"/>
      <c r="F32" s="122"/>
      <c r="G32" s="120"/>
      <c r="H32" s="120"/>
      <c r="I32" s="120"/>
      <c r="J32" s="121"/>
      <c r="K32" s="121"/>
      <c r="L32" s="120"/>
      <c r="M32" s="119"/>
      <c r="N32" s="119"/>
      <c r="O32" s="119"/>
      <c r="P32" s="118"/>
      <c r="Q32" s="61">
        <f>SUM(Q26:Q31)</f>
        <v>20</v>
      </c>
      <c r="R32" s="118"/>
      <c r="S32" s="61">
        <f>SUM(S26:S31)</f>
        <v>20</v>
      </c>
      <c r="T32" s="315">
        <f>SUM(T26:T31)</f>
        <v>0.2</v>
      </c>
      <c r="U32" s="117"/>
      <c r="V32" s="118"/>
      <c r="W32" s="119"/>
      <c r="X32" s="119"/>
      <c r="Y32" s="118"/>
      <c r="Z32" s="61">
        <f>SUM(Z26:Z31)</f>
        <v>0</v>
      </c>
      <c r="AA32" s="118"/>
      <c r="AB32" s="61">
        <f>SUM(AB26:AB31)</f>
        <v>0</v>
      </c>
      <c r="AC32" s="61">
        <f>SUM(AC26:AC31)</f>
        <v>0</v>
      </c>
      <c r="AD32" s="117"/>
      <c r="AE32" s="119"/>
      <c r="AF32" s="119"/>
      <c r="AG32" s="119"/>
      <c r="AH32" s="118"/>
      <c r="AI32" s="61">
        <f>SUM(AI26:AI31)</f>
        <v>0</v>
      </c>
      <c r="AJ32" s="118"/>
      <c r="AK32" s="61">
        <f>SUM(AK26:AK31)</f>
        <v>0</v>
      </c>
      <c r="AL32" s="61">
        <f>SUM(AL26:AL31)</f>
        <v>0</v>
      </c>
      <c r="AM32" s="117"/>
      <c r="AN32" s="119"/>
      <c r="AO32" s="119"/>
      <c r="AP32" s="119"/>
      <c r="AQ32" s="118"/>
      <c r="AR32" s="61">
        <f>SUM(AR26:AR31)</f>
        <v>0</v>
      </c>
      <c r="AS32" s="118"/>
      <c r="AT32" s="61">
        <f>SUM(AT26:AT31)</f>
        <v>0</v>
      </c>
      <c r="AU32" s="61">
        <f>SUM(AU26:AU31)</f>
        <v>0</v>
      </c>
      <c r="AV32" s="117"/>
      <c r="AW32" s="117"/>
      <c r="AX32" s="61">
        <f>SUM(AX26:AX31)</f>
        <v>0</v>
      </c>
      <c r="AY32" s="61">
        <f>SUM(AY26:AY31)</f>
        <v>0</v>
      </c>
      <c r="AZ32" s="116"/>
    </row>
    <row r="33" spans="2:52" ht="29.25" customHeight="1" thickBot="1">
      <c r="B33" s="470" t="s">
        <v>331</v>
      </c>
      <c r="C33" s="470" t="s">
        <v>332</v>
      </c>
      <c r="D33" s="470" t="s">
        <v>333</v>
      </c>
      <c r="E33" s="470" t="s">
        <v>334</v>
      </c>
      <c r="F33" s="470" t="s">
        <v>335</v>
      </c>
      <c r="G33" s="470" t="s">
        <v>336</v>
      </c>
      <c r="H33" s="470" t="s">
        <v>337</v>
      </c>
      <c r="I33" s="470" t="s">
        <v>338</v>
      </c>
      <c r="J33" s="470" t="s">
        <v>28</v>
      </c>
      <c r="K33" s="470" t="s">
        <v>339</v>
      </c>
      <c r="L33" s="470" t="s">
        <v>340</v>
      </c>
      <c r="M33" s="508" t="s">
        <v>2</v>
      </c>
      <c r="N33" s="509"/>
      <c r="O33" s="509"/>
      <c r="P33" s="509"/>
      <c r="Q33" s="509"/>
      <c r="R33" s="509"/>
      <c r="S33" s="509"/>
      <c r="T33" s="509"/>
      <c r="U33" s="509"/>
      <c r="V33" s="505" t="s">
        <v>3</v>
      </c>
      <c r="W33" s="506"/>
      <c r="X33" s="506"/>
      <c r="Y33" s="506"/>
      <c r="Z33" s="506"/>
      <c r="AA33" s="506"/>
      <c r="AB33" s="506"/>
      <c r="AC33" s="506"/>
      <c r="AD33" s="506"/>
      <c r="AE33" s="505" t="s">
        <v>4</v>
      </c>
      <c r="AF33" s="506"/>
      <c r="AG33" s="506"/>
      <c r="AH33" s="506"/>
      <c r="AI33" s="506"/>
      <c r="AJ33" s="506"/>
      <c r="AK33" s="506"/>
      <c r="AL33" s="506"/>
      <c r="AM33" s="506"/>
      <c r="AN33" s="505" t="s">
        <v>5</v>
      </c>
      <c r="AO33" s="506"/>
      <c r="AP33" s="506"/>
      <c r="AQ33" s="506"/>
      <c r="AR33" s="506"/>
      <c r="AS33" s="506"/>
      <c r="AT33" s="506"/>
      <c r="AU33" s="506"/>
      <c r="AV33" s="506"/>
      <c r="AW33" s="506"/>
      <c r="AX33" s="506"/>
      <c r="AY33" s="506"/>
      <c r="AZ33" s="507"/>
    </row>
    <row r="34" spans="2:52" ht="17.25" customHeight="1" thickBot="1">
      <c r="B34" s="471"/>
      <c r="C34" s="471"/>
      <c r="D34" s="471"/>
      <c r="E34" s="471"/>
      <c r="F34" s="471"/>
      <c r="G34" s="471"/>
      <c r="H34" s="471"/>
      <c r="I34" s="471"/>
      <c r="J34" s="471"/>
      <c r="K34" s="471"/>
      <c r="L34" s="471"/>
      <c r="M34" s="496" t="s">
        <v>328</v>
      </c>
      <c r="N34" s="497"/>
      <c r="O34" s="497"/>
      <c r="P34" s="497"/>
      <c r="Q34" s="498"/>
      <c r="R34" s="499" t="s">
        <v>329</v>
      </c>
      <c r="S34" s="500"/>
      <c r="T34" s="500"/>
      <c r="U34" s="501"/>
      <c r="V34" s="496" t="s">
        <v>328</v>
      </c>
      <c r="W34" s="497"/>
      <c r="X34" s="497"/>
      <c r="Y34" s="497"/>
      <c r="Z34" s="498"/>
      <c r="AA34" s="499" t="s">
        <v>329</v>
      </c>
      <c r="AB34" s="500"/>
      <c r="AC34" s="500"/>
      <c r="AD34" s="501"/>
      <c r="AE34" s="496" t="s">
        <v>328</v>
      </c>
      <c r="AF34" s="497"/>
      <c r="AG34" s="497"/>
      <c r="AH34" s="497"/>
      <c r="AI34" s="498"/>
      <c r="AJ34" s="499" t="s">
        <v>329</v>
      </c>
      <c r="AK34" s="500"/>
      <c r="AL34" s="500"/>
      <c r="AM34" s="501"/>
      <c r="AN34" s="496" t="s">
        <v>328</v>
      </c>
      <c r="AO34" s="497"/>
      <c r="AP34" s="497"/>
      <c r="AQ34" s="497"/>
      <c r="AR34" s="498"/>
      <c r="AS34" s="499" t="s">
        <v>329</v>
      </c>
      <c r="AT34" s="500"/>
      <c r="AU34" s="500"/>
      <c r="AV34" s="501"/>
      <c r="AW34" s="502" t="s">
        <v>330</v>
      </c>
      <c r="AX34" s="503"/>
      <c r="AY34" s="503"/>
      <c r="AZ34" s="504"/>
    </row>
    <row r="35" spans="2:52" ht="88.5" customHeight="1" thickBot="1">
      <c r="B35" s="484">
        <v>2</v>
      </c>
      <c r="C35" s="493" t="s">
        <v>370</v>
      </c>
      <c r="D35" s="467" t="s">
        <v>371</v>
      </c>
      <c r="E35" s="467" t="s">
        <v>372</v>
      </c>
      <c r="F35" s="478" t="s">
        <v>373</v>
      </c>
      <c r="G35" s="467" t="s">
        <v>374</v>
      </c>
      <c r="H35" s="467" t="s">
        <v>375</v>
      </c>
      <c r="I35" s="444" t="s">
        <v>376</v>
      </c>
      <c r="J35" s="447" t="s">
        <v>377</v>
      </c>
      <c r="K35" s="450">
        <v>46752</v>
      </c>
      <c r="L35" s="467" t="s">
        <v>359</v>
      </c>
      <c r="M35" s="115" t="s">
        <v>341</v>
      </c>
      <c r="N35" s="111" t="s">
        <v>342</v>
      </c>
      <c r="O35" s="106" t="s">
        <v>343</v>
      </c>
      <c r="P35" s="106" t="s">
        <v>344</v>
      </c>
      <c r="Q35" s="110" t="s">
        <v>345</v>
      </c>
      <c r="R35" s="109" t="s">
        <v>346</v>
      </c>
      <c r="S35" s="104" t="s">
        <v>347</v>
      </c>
      <c r="T35" s="104" t="s">
        <v>351</v>
      </c>
      <c r="U35" s="114" t="s">
        <v>349</v>
      </c>
      <c r="V35" s="113" t="s">
        <v>341</v>
      </c>
      <c r="W35" s="106" t="s">
        <v>342</v>
      </c>
      <c r="X35" s="110" t="s">
        <v>343</v>
      </c>
      <c r="Y35" s="106" t="s">
        <v>344</v>
      </c>
      <c r="Z35" s="110" t="s">
        <v>345</v>
      </c>
      <c r="AA35" s="109" t="s">
        <v>346</v>
      </c>
      <c r="AB35" s="104" t="s">
        <v>347</v>
      </c>
      <c r="AC35" s="104" t="s">
        <v>351</v>
      </c>
      <c r="AD35" s="103" t="s">
        <v>349</v>
      </c>
      <c r="AE35" s="112" t="s">
        <v>341</v>
      </c>
      <c r="AF35" s="111" t="s">
        <v>342</v>
      </c>
      <c r="AG35" s="106" t="s">
        <v>343</v>
      </c>
      <c r="AH35" s="106" t="s">
        <v>344</v>
      </c>
      <c r="AI35" s="110" t="s">
        <v>345</v>
      </c>
      <c r="AJ35" s="109" t="s">
        <v>346</v>
      </c>
      <c r="AK35" s="104" t="s">
        <v>347</v>
      </c>
      <c r="AL35" s="104" t="s">
        <v>351</v>
      </c>
      <c r="AM35" s="103" t="s">
        <v>349</v>
      </c>
      <c r="AN35" s="108" t="s">
        <v>341</v>
      </c>
      <c r="AO35" s="107" t="s">
        <v>342</v>
      </c>
      <c r="AP35" s="106" t="s">
        <v>343</v>
      </c>
      <c r="AQ35" s="106" t="s">
        <v>344</v>
      </c>
      <c r="AR35" s="105" t="s">
        <v>345</v>
      </c>
      <c r="AS35" s="104" t="s">
        <v>346</v>
      </c>
      <c r="AT35" s="104" t="s">
        <v>347</v>
      </c>
      <c r="AU35" s="104" t="s">
        <v>351</v>
      </c>
      <c r="AV35" s="103" t="s">
        <v>349</v>
      </c>
      <c r="AW35" s="102" t="s">
        <v>350</v>
      </c>
      <c r="AX35" s="102" t="s">
        <v>347</v>
      </c>
      <c r="AY35" s="102" t="s">
        <v>351</v>
      </c>
      <c r="AZ35" s="101" t="s">
        <v>349</v>
      </c>
    </row>
    <row r="36" spans="2:52" ht="52.5" customHeight="1">
      <c r="B36" s="485"/>
      <c r="C36" s="494"/>
      <c r="D36" s="468"/>
      <c r="E36" s="468"/>
      <c r="F36" s="479"/>
      <c r="G36" s="468"/>
      <c r="H36" s="468"/>
      <c r="I36" s="445"/>
      <c r="J36" s="448"/>
      <c r="K36" s="451"/>
      <c r="L36" s="468"/>
      <c r="M36" s="100"/>
      <c r="N36" s="98" t="s">
        <v>361</v>
      </c>
      <c r="O36" s="311" t="s">
        <v>362</v>
      </c>
      <c r="P36" s="97" t="s">
        <v>378</v>
      </c>
      <c r="Q36" s="313">
        <v>20</v>
      </c>
      <c r="R36" s="96" t="s">
        <v>360</v>
      </c>
      <c r="S36" s="95">
        <v>20</v>
      </c>
      <c r="T36" s="94">
        <v>0.2</v>
      </c>
      <c r="U36" s="314" t="s">
        <v>364</v>
      </c>
      <c r="V36" s="99"/>
      <c r="W36" s="98" t="s">
        <v>361</v>
      </c>
      <c r="X36" s="98"/>
      <c r="Y36" s="97"/>
      <c r="Z36" s="97"/>
      <c r="AA36" s="96"/>
      <c r="AB36" s="95"/>
      <c r="AC36" s="94"/>
      <c r="AD36" s="93"/>
      <c r="AE36" s="99"/>
      <c r="AF36" s="98" t="s">
        <v>361</v>
      </c>
      <c r="AG36" s="98"/>
      <c r="AH36" s="97"/>
      <c r="AI36" s="97"/>
      <c r="AJ36" s="96"/>
      <c r="AK36" s="95"/>
      <c r="AL36" s="94"/>
      <c r="AM36" s="93"/>
      <c r="AN36" s="99"/>
      <c r="AO36" s="98" t="s">
        <v>361</v>
      </c>
      <c r="AP36" s="98"/>
      <c r="AQ36" s="97"/>
      <c r="AR36" s="97"/>
      <c r="AS36" s="96"/>
      <c r="AT36" s="95"/>
      <c r="AU36" s="94"/>
      <c r="AV36" s="93"/>
      <c r="AW36" s="92"/>
      <c r="AX36" s="91"/>
      <c r="AY36" s="90"/>
      <c r="AZ36" s="89"/>
    </row>
    <row r="37" spans="2:52" ht="30">
      <c r="B37" s="485"/>
      <c r="C37" s="494"/>
      <c r="D37" s="468"/>
      <c r="E37" s="468"/>
      <c r="F37" s="479"/>
      <c r="G37" s="468"/>
      <c r="H37" s="468"/>
      <c r="I37" s="445"/>
      <c r="J37" s="448"/>
      <c r="K37" s="451"/>
      <c r="L37" s="468"/>
      <c r="M37" s="88"/>
      <c r="N37" s="84" t="s">
        <v>365</v>
      </c>
      <c r="O37" s="84"/>
      <c r="P37" s="83"/>
      <c r="Q37" s="83"/>
      <c r="R37" s="86"/>
      <c r="S37" s="81"/>
      <c r="T37" s="80"/>
      <c r="U37" s="79"/>
      <c r="V37" s="87"/>
      <c r="W37" s="84" t="s">
        <v>365</v>
      </c>
      <c r="X37" s="84"/>
      <c r="Y37" s="83"/>
      <c r="Z37" s="83"/>
      <c r="AA37" s="86"/>
      <c r="AB37" s="81"/>
      <c r="AC37" s="80"/>
      <c r="AD37" s="79"/>
      <c r="AE37" s="87"/>
      <c r="AF37" s="84" t="s">
        <v>365</v>
      </c>
      <c r="AG37" s="84"/>
      <c r="AH37" s="83"/>
      <c r="AI37" s="83"/>
      <c r="AJ37" s="86"/>
      <c r="AK37" s="81"/>
      <c r="AL37" s="80"/>
      <c r="AM37" s="79"/>
      <c r="AN37" s="87"/>
      <c r="AO37" s="84" t="s">
        <v>365</v>
      </c>
      <c r="AP37" s="84"/>
      <c r="AQ37" s="83"/>
      <c r="AR37" s="83"/>
      <c r="AS37" s="86"/>
      <c r="AT37" s="81"/>
      <c r="AU37" s="80"/>
      <c r="AV37" s="79"/>
      <c r="AW37" s="78"/>
      <c r="AX37" s="77"/>
      <c r="AY37" s="76"/>
      <c r="AZ37" s="75"/>
    </row>
    <row r="38" spans="2:52" ht="30">
      <c r="B38" s="485"/>
      <c r="C38" s="494"/>
      <c r="D38" s="468"/>
      <c r="E38" s="468"/>
      <c r="F38" s="479"/>
      <c r="G38" s="468"/>
      <c r="H38" s="468"/>
      <c r="I38" s="445"/>
      <c r="J38" s="448"/>
      <c r="K38" s="451"/>
      <c r="L38" s="468"/>
      <c r="M38" s="74"/>
      <c r="N38" s="84" t="s">
        <v>366</v>
      </c>
      <c r="O38" s="84"/>
      <c r="P38" s="83"/>
      <c r="Q38" s="83"/>
      <c r="R38" s="85"/>
      <c r="S38" s="81"/>
      <c r="T38" s="80"/>
      <c r="U38" s="79"/>
      <c r="V38" s="73"/>
      <c r="W38" s="84" t="s">
        <v>366</v>
      </c>
      <c r="X38" s="84"/>
      <c r="Y38" s="83"/>
      <c r="Z38" s="83"/>
      <c r="AA38" s="85"/>
      <c r="AB38" s="81"/>
      <c r="AC38" s="80"/>
      <c r="AD38" s="79"/>
      <c r="AE38" s="73"/>
      <c r="AF38" s="84" t="s">
        <v>366</v>
      </c>
      <c r="AG38" s="84"/>
      <c r="AH38" s="83"/>
      <c r="AI38" s="83"/>
      <c r="AJ38" s="85"/>
      <c r="AK38" s="81"/>
      <c r="AL38" s="80"/>
      <c r="AM38" s="79"/>
      <c r="AN38" s="73"/>
      <c r="AO38" s="84" t="s">
        <v>366</v>
      </c>
      <c r="AP38" s="84"/>
      <c r="AQ38" s="83"/>
      <c r="AR38" s="83"/>
      <c r="AS38" s="85"/>
      <c r="AT38" s="81"/>
      <c r="AU38" s="80"/>
      <c r="AV38" s="79"/>
      <c r="AW38" s="78"/>
      <c r="AX38" s="77"/>
      <c r="AY38" s="76"/>
      <c r="AZ38" s="75"/>
    </row>
    <row r="39" spans="2:52" ht="60">
      <c r="B39" s="485"/>
      <c r="C39" s="494"/>
      <c r="D39" s="468"/>
      <c r="E39" s="468"/>
      <c r="F39" s="479"/>
      <c r="G39" s="468"/>
      <c r="H39" s="468"/>
      <c r="I39" s="445"/>
      <c r="J39" s="448"/>
      <c r="K39" s="451"/>
      <c r="L39" s="468"/>
      <c r="M39" s="74"/>
      <c r="N39" s="84" t="s">
        <v>367</v>
      </c>
      <c r="O39" s="84"/>
      <c r="P39" s="83"/>
      <c r="Q39" s="83"/>
      <c r="R39" s="82"/>
      <c r="S39" s="81"/>
      <c r="T39" s="80"/>
      <c r="U39" s="79"/>
      <c r="V39" s="73"/>
      <c r="W39" s="84" t="s">
        <v>367</v>
      </c>
      <c r="X39" s="84"/>
      <c r="Y39" s="83"/>
      <c r="Z39" s="83"/>
      <c r="AA39" s="82"/>
      <c r="AB39" s="81"/>
      <c r="AC39" s="80"/>
      <c r="AD39" s="79"/>
      <c r="AE39" s="73"/>
      <c r="AF39" s="84" t="s">
        <v>367</v>
      </c>
      <c r="AG39" s="84"/>
      <c r="AH39" s="83"/>
      <c r="AI39" s="83"/>
      <c r="AJ39" s="82"/>
      <c r="AK39" s="81"/>
      <c r="AL39" s="80"/>
      <c r="AM39" s="79"/>
      <c r="AN39" s="73"/>
      <c r="AO39" s="84" t="s">
        <v>367</v>
      </c>
      <c r="AP39" s="84"/>
      <c r="AQ39" s="83"/>
      <c r="AR39" s="83"/>
      <c r="AS39" s="82"/>
      <c r="AT39" s="81"/>
      <c r="AU39" s="80"/>
      <c r="AV39" s="79"/>
      <c r="AW39" s="78"/>
      <c r="AX39" s="77"/>
      <c r="AY39" s="76"/>
      <c r="AZ39" s="75"/>
    </row>
    <row r="40" spans="2:52" ht="45">
      <c r="B40" s="485"/>
      <c r="C40" s="494"/>
      <c r="D40" s="468"/>
      <c r="E40" s="468"/>
      <c r="F40" s="479"/>
      <c r="G40" s="468"/>
      <c r="H40" s="468"/>
      <c r="I40" s="445"/>
      <c r="J40" s="448"/>
      <c r="K40" s="451"/>
      <c r="L40" s="468"/>
      <c r="M40" s="74"/>
      <c r="N40" s="84" t="s">
        <v>368</v>
      </c>
      <c r="O40" s="84"/>
      <c r="P40" s="83"/>
      <c r="Q40" s="83"/>
      <c r="R40" s="82"/>
      <c r="S40" s="81"/>
      <c r="T40" s="80"/>
      <c r="U40" s="79"/>
      <c r="V40" s="73"/>
      <c r="W40" s="84" t="s">
        <v>368</v>
      </c>
      <c r="X40" s="84"/>
      <c r="Y40" s="83"/>
      <c r="Z40" s="83"/>
      <c r="AA40" s="82"/>
      <c r="AB40" s="81"/>
      <c r="AC40" s="80"/>
      <c r="AD40" s="79"/>
      <c r="AE40" s="73"/>
      <c r="AF40" s="84" t="s">
        <v>368</v>
      </c>
      <c r="AG40" s="84"/>
      <c r="AH40" s="83"/>
      <c r="AI40" s="83"/>
      <c r="AJ40" s="82"/>
      <c r="AK40" s="81"/>
      <c r="AL40" s="80"/>
      <c r="AM40" s="79"/>
      <c r="AN40" s="73"/>
      <c r="AO40" s="84" t="s">
        <v>368</v>
      </c>
      <c r="AP40" s="84"/>
      <c r="AQ40" s="83"/>
      <c r="AR40" s="83"/>
      <c r="AS40" s="82"/>
      <c r="AT40" s="81"/>
      <c r="AU40" s="80"/>
      <c r="AV40" s="79"/>
      <c r="AW40" s="78"/>
      <c r="AX40" s="77"/>
      <c r="AY40" s="76"/>
      <c r="AZ40" s="75"/>
    </row>
    <row r="41" spans="2:52" ht="76" thickBot="1">
      <c r="B41" s="486"/>
      <c r="C41" s="495"/>
      <c r="D41" s="469"/>
      <c r="E41" s="469"/>
      <c r="F41" s="480"/>
      <c r="G41" s="469"/>
      <c r="H41" s="469"/>
      <c r="I41" s="446"/>
      <c r="J41" s="449"/>
      <c r="K41" s="452"/>
      <c r="L41" s="469"/>
      <c r="M41" s="74"/>
      <c r="N41" s="71" t="s">
        <v>369</v>
      </c>
      <c r="O41" s="71"/>
      <c r="P41" s="70"/>
      <c r="Q41" s="70"/>
      <c r="R41" s="69"/>
      <c r="S41" s="68"/>
      <c r="T41" s="67"/>
      <c r="U41" s="66"/>
      <c r="V41" s="73"/>
      <c r="W41" s="71" t="s">
        <v>369</v>
      </c>
      <c r="X41" s="71"/>
      <c r="Y41" s="70"/>
      <c r="Z41" s="70"/>
      <c r="AA41" s="69"/>
      <c r="AB41" s="68"/>
      <c r="AC41" s="67"/>
      <c r="AD41" s="66"/>
      <c r="AE41" s="73"/>
      <c r="AF41" s="71" t="s">
        <v>369</v>
      </c>
      <c r="AG41" s="71"/>
      <c r="AH41" s="70"/>
      <c r="AI41" s="70"/>
      <c r="AJ41" s="69"/>
      <c r="AK41" s="68"/>
      <c r="AL41" s="67"/>
      <c r="AM41" s="66"/>
      <c r="AN41" s="72"/>
      <c r="AO41" s="71" t="s">
        <v>369</v>
      </c>
      <c r="AP41" s="71"/>
      <c r="AQ41" s="70"/>
      <c r="AR41" s="70"/>
      <c r="AS41" s="69"/>
      <c r="AT41" s="68"/>
      <c r="AU41" s="67"/>
      <c r="AV41" s="66"/>
      <c r="AW41" s="65"/>
      <c r="AX41" s="64"/>
      <c r="AY41" s="63"/>
      <c r="AZ41" s="62"/>
    </row>
    <row r="42" spans="2:52">
      <c r="Q42" s="61">
        <f>SUM(Q36:Q41)</f>
        <v>20</v>
      </c>
      <c r="R42" s="60"/>
      <c r="S42" s="61">
        <f>SUM(S36:S41)</f>
        <v>20</v>
      </c>
      <c r="T42" s="315">
        <f>SUM(T36:T41)</f>
        <v>0.2</v>
      </c>
      <c r="Z42" s="61">
        <f>SUM(Z36:Z41)</f>
        <v>0</v>
      </c>
      <c r="AA42" s="60"/>
      <c r="AB42" s="61">
        <f>SUM(AB36:AB41)</f>
        <v>0</v>
      </c>
      <c r="AC42" s="61">
        <f>SUM(AC36:AC41)</f>
        <v>0</v>
      </c>
      <c r="AI42" s="61">
        <f>SUM(AI36:AI41)</f>
        <v>0</v>
      </c>
      <c r="AJ42" s="60"/>
      <c r="AK42" s="61">
        <f>SUM(AK36:AK41)</f>
        <v>0</v>
      </c>
      <c r="AL42" s="61">
        <f>SUM(AL36:AL41)</f>
        <v>0</v>
      </c>
      <c r="AR42" s="59">
        <f>SUM(AR36:AR41)</f>
        <v>0</v>
      </c>
      <c r="AS42" s="60"/>
      <c r="AT42" s="59">
        <f>SUM(AT36:AT41)</f>
        <v>0</v>
      </c>
      <c r="AU42" s="59">
        <f>SUM(AU36:AU41)</f>
        <v>0</v>
      </c>
      <c r="AX42" s="59">
        <f>SUM(AX36:AX41)</f>
        <v>0</v>
      </c>
      <c r="AY42" s="59">
        <f>SUM(AY36:AY41)</f>
        <v>0</v>
      </c>
    </row>
    <row r="44" spans="2:52">
      <c r="T44" s="316">
        <f>(T32+T42)/2</f>
        <v>0.2</v>
      </c>
    </row>
  </sheetData>
  <sheetProtection sheet="1" objects="1" scenarios="1"/>
  <mergeCells count="68">
    <mergeCell ref="AN23:AZ23"/>
    <mergeCell ref="AN24:AR24"/>
    <mergeCell ref="AS24:AV24"/>
    <mergeCell ref="AW24:AZ24"/>
    <mergeCell ref="L26:L31"/>
    <mergeCell ref="V24:Z24"/>
    <mergeCell ref="AA24:AD24"/>
    <mergeCell ref="AE23:AM23"/>
    <mergeCell ref="AE24:AI24"/>
    <mergeCell ref="AJ24:AM24"/>
    <mergeCell ref="AJ34:AM34"/>
    <mergeCell ref="M33:U33"/>
    <mergeCell ref="V33:AD33"/>
    <mergeCell ref="AE33:AM33"/>
    <mergeCell ref="M23:U23"/>
    <mergeCell ref="V23:AD23"/>
    <mergeCell ref="M24:Q24"/>
    <mergeCell ref="R24:U24"/>
    <mergeCell ref="AN34:AR34"/>
    <mergeCell ref="AS34:AV34"/>
    <mergeCell ref="AW34:AZ34"/>
    <mergeCell ref="H35:H41"/>
    <mergeCell ref="F33:F34"/>
    <mergeCell ref="G33:G34"/>
    <mergeCell ref="H33:H34"/>
    <mergeCell ref="I33:I34"/>
    <mergeCell ref="J33:J34"/>
    <mergeCell ref="K33:K34"/>
    <mergeCell ref="AN33:AZ33"/>
    <mergeCell ref="M34:Q34"/>
    <mergeCell ref="R34:U34"/>
    <mergeCell ref="V34:Z34"/>
    <mergeCell ref="AA34:AD34"/>
    <mergeCell ref="AE34:AI34"/>
    <mergeCell ref="B26:B31"/>
    <mergeCell ref="B35:B41"/>
    <mergeCell ref="B33:B34"/>
    <mergeCell ref="C33:C34"/>
    <mergeCell ref="D33:D34"/>
    <mergeCell ref="D26:D31"/>
    <mergeCell ref="C26:C31"/>
    <mergeCell ref="C35:C41"/>
    <mergeCell ref="D35:D41"/>
    <mergeCell ref="L35:L41"/>
    <mergeCell ref="E33:E34"/>
    <mergeCell ref="E26:E31"/>
    <mergeCell ref="J26:J31"/>
    <mergeCell ref="K26:K31"/>
    <mergeCell ref="I26:I31"/>
    <mergeCell ref="E35:E41"/>
    <mergeCell ref="F35:F41"/>
    <mergeCell ref="G35:G41"/>
    <mergeCell ref="L33:L34"/>
    <mergeCell ref="H26:H31"/>
    <mergeCell ref="G26:G31"/>
    <mergeCell ref="F26:F31"/>
    <mergeCell ref="C3:C6"/>
    <mergeCell ref="I35:I41"/>
    <mergeCell ref="J35:J41"/>
    <mergeCell ref="K35:K41"/>
    <mergeCell ref="C18:D19"/>
    <mergeCell ref="E18:J19"/>
    <mergeCell ref="C9:D9"/>
    <mergeCell ref="E9:J9"/>
    <mergeCell ref="C11:D12"/>
    <mergeCell ref="E11:J12"/>
    <mergeCell ref="C14:D16"/>
    <mergeCell ref="E14:J1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a91d785-2c90-43d2-acd6-4207220cd395">
      <Terms xmlns="http://schemas.microsoft.com/office/infopath/2007/PartnerControls"/>
    </lcf76f155ced4ddcb4097134ff3c332f>
    <TaxCatchAll xmlns="313dc85d-5bab-4eeb-86ad-9e619537987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ACE412479EB8A4C9DB946EA657AD4AB" ma:contentTypeVersion="18" ma:contentTypeDescription="Crear nuevo documento." ma:contentTypeScope="" ma:versionID="ceee9c0c4eab02f047d8c39ebc9988ba">
  <xsd:schema xmlns:xsd="http://www.w3.org/2001/XMLSchema" xmlns:xs="http://www.w3.org/2001/XMLSchema" xmlns:p="http://schemas.microsoft.com/office/2006/metadata/properties" xmlns:ns2="313dc85d-5bab-4eeb-86ad-9e619537987a" xmlns:ns3="ea91d785-2c90-43d2-acd6-4207220cd395" targetNamespace="http://schemas.microsoft.com/office/2006/metadata/properties" ma:root="true" ma:fieldsID="a7bd0aacfeb7d8cfd35ba1bbd4412bc4" ns2:_="" ns3:_="">
    <xsd:import namespace="313dc85d-5bab-4eeb-86ad-9e619537987a"/>
    <xsd:import namespace="ea91d785-2c90-43d2-acd6-4207220cd39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MediaServiceAutoKeyPoints" minOccurs="0"/>
                <xsd:element ref="ns3:MediaServiceKeyPoint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3dc85d-5bab-4eeb-86ad-9e619537987a"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8" nillable="true" ma:displayName="Taxonomy Catch All Column" ma:hidden="true" ma:list="{411589bd-d1c8-4abd-94a2-ee9e95418c7c}" ma:internalName="TaxCatchAll" ma:showField="CatchAllData" ma:web="313dc85d-5bab-4eeb-86ad-9e619537987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a91d785-2c90-43d2-acd6-4207220cd39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fdc7f6f-3be3-4e08-9ed6-0e434c3b9f1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descrip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02EFE7-511A-4469-AE8C-306B1BC3DF89}">
  <ds:schemaRefs>
    <ds:schemaRef ds:uri="http://schemas.microsoft.com/office/2006/documentManagement/types"/>
    <ds:schemaRef ds:uri="http://purl.org/dc/dcmitype/"/>
    <ds:schemaRef ds:uri="http://purl.org/dc/elements/1.1/"/>
    <ds:schemaRef ds:uri="ea91d785-2c90-43d2-acd6-4207220cd395"/>
    <ds:schemaRef ds:uri="http://schemas.microsoft.com/office/2006/metadata/properties"/>
    <ds:schemaRef ds:uri="http://www.w3.org/XML/1998/namespace"/>
    <ds:schemaRef ds:uri="http://schemas.openxmlformats.org/package/2006/metadata/core-properties"/>
    <ds:schemaRef ds:uri="http://schemas.microsoft.com/office/infopath/2007/PartnerControls"/>
    <ds:schemaRef ds:uri="313dc85d-5bab-4eeb-86ad-9e619537987a"/>
    <ds:schemaRef ds:uri="http://purl.org/dc/terms/"/>
  </ds:schemaRefs>
</ds:datastoreItem>
</file>

<file path=customXml/itemProps2.xml><?xml version="1.0" encoding="utf-8"?>
<ds:datastoreItem xmlns:ds="http://schemas.openxmlformats.org/officeDocument/2006/customXml" ds:itemID="{968748B8-A913-4B9A-AAFD-3FA30F0B3040}">
  <ds:schemaRefs>
    <ds:schemaRef ds:uri="http://schemas.microsoft.com/sharepoint/v3/contenttype/forms"/>
  </ds:schemaRefs>
</ds:datastoreItem>
</file>

<file path=customXml/itemProps3.xml><?xml version="1.0" encoding="utf-8"?>
<ds:datastoreItem xmlns:ds="http://schemas.openxmlformats.org/officeDocument/2006/customXml" ds:itemID="{5A269B61-CCD7-4800-87FA-FD5720B390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3dc85d-5bab-4eeb-86ad-9e619537987a"/>
    <ds:schemaRef ds:uri="ea91d785-2c90-43d2-acd6-4207220cd3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e525757-89ba-4d30-a2f7-49796ef8c604}" enabled="0" method="" siteId="{ae525757-89ba-4d30-a2f7-49796ef8c604}"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4</vt:i4>
      </vt:variant>
    </vt:vector>
  </HeadingPairs>
  <TitlesOfParts>
    <vt:vector size="4" baseType="lpstr">
      <vt:lpstr>Consolidado</vt:lpstr>
      <vt:lpstr>Plan de acción PTEP</vt:lpstr>
      <vt:lpstr>Estra Rendicion de Cuentas</vt:lpstr>
      <vt:lpstr>Estrategia Racionalización trám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Yeison Manuel Cotes Gil</dc:creator>
  <cp:keywords/>
  <dc:description/>
  <cp:lastModifiedBy>Angelica María Castillo Henao</cp:lastModifiedBy>
  <cp:revision/>
  <dcterms:created xsi:type="dcterms:W3CDTF">2024-02-28T14:53:07Z</dcterms:created>
  <dcterms:modified xsi:type="dcterms:W3CDTF">2026-08-04T17:57:18Z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0x0101003ACE412479EB8A4C9DB946EA657AD4AB</vt:lpwstr>
  </property>
  <property fmtid="{D5CDD505-2E9C-101B-9397-08002B2CF9AE}" pid="3" name="MediaServiceImageTags">
    <vt:lpwstr/>
  </property>
</Properties>
</file>