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https://uredu-my.sharepoint.com/personal/angelicam_castillo_urosario_edu_co/Documents/ANLA/Programa Transparencia/2026/Versiones seguimiento publicadas/"/>
    </mc:Choice>
  </mc:AlternateContent>
  <xr:revisionPtr revIDLastSave="663" documentId="13_ncr:1_{14AB5A4E-2D15-0C49-966A-E92013AD82B1}" xr6:coauthVersionLast="47" xr6:coauthVersionMax="47" xr10:uidLastSave="{A098F268-D384-9349-BC75-F526C8D705D1}"/>
  <bookViews>
    <workbookView xWindow="0" yWindow="600" windowWidth="39440" windowHeight="22480" activeTab="3" xr2:uid="{0C4D2D95-922E-4780-BADE-CBCE8DB39889}"/>
  </bookViews>
  <sheets>
    <sheet name="Consolidado" sheetId="7" r:id="rId1"/>
    <sheet name="Plan de acción PTEP" sheetId="4" r:id="rId2"/>
    <sheet name="Estra Rendicion de Cuentas" sheetId="5" r:id="rId3"/>
    <sheet name="Estrategia Racionalización trám" sheetId="6" r:id="rId4"/>
    <sheet name="Hoja1" sheetId="8" r:id="rId5"/>
  </sheets>
  <definedNames>
    <definedName name="_xlnm._FilterDatabase" localSheetId="2" hidden="1">'Estra Rendicion de Cuentas'!$A$6:$J$29</definedName>
    <definedName name="_xlnm._FilterDatabase" localSheetId="1" hidden="1">'Plan de acción PTEP'!$A$4:$L$21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5" i="5" l="1"/>
  <c r="V6" i="4" l="1"/>
  <c r="G6" i="7"/>
  <c r="G5" i="7"/>
  <c r="F7" i="7"/>
  <c r="F6" i="7"/>
  <c r="F5" i="7"/>
  <c r="V29" i="5"/>
  <c r="P29" i="5"/>
  <c r="V15" i="5"/>
  <c r="V13" i="5"/>
  <c r="V7" i="5"/>
  <c r="P13" i="5"/>
  <c r="P7" i="5"/>
  <c r="P6" i="4"/>
  <c r="X26" i="5"/>
  <c r="X25" i="5"/>
  <c r="R24" i="5"/>
  <c r="R26" i="5"/>
  <c r="J8" i="7"/>
  <c r="H8" i="7"/>
  <c r="D7" i="7"/>
  <c r="D8" i="7" s="1"/>
  <c r="T44" i="6"/>
  <c r="AD6" i="4"/>
  <c r="L28" i="5"/>
  <c r="L27" i="5"/>
  <c r="L25" i="5"/>
  <c r="L16" i="5"/>
  <c r="L17" i="5"/>
  <c r="L18" i="5"/>
  <c r="L19" i="5"/>
  <c r="L20" i="5"/>
  <c r="L21" i="5"/>
  <c r="L22" i="5"/>
  <c r="L23" i="5"/>
  <c r="L24" i="5"/>
  <c r="L15" i="5"/>
  <c r="AJ11" i="5"/>
  <c r="AD11" i="5"/>
  <c r="X11" i="5"/>
  <c r="R25" i="5"/>
  <c r="AJ26" i="5"/>
  <c r="AJ25" i="5"/>
  <c r="AD26" i="5"/>
  <c r="AD25" i="5"/>
  <c r="AJ28" i="5"/>
  <c r="AJ27" i="5"/>
  <c r="AJ24" i="5"/>
  <c r="AJ23" i="5"/>
  <c r="AJ22" i="5"/>
  <c r="AJ21" i="5"/>
  <c r="AJ20" i="5"/>
  <c r="AJ19" i="5"/>
  <c r="AJ18" i="5"/>
  <c r="AJ17" i="5"/>
  <c r="AJ16" i="5"/>
  <c r="AJ15" i="5"/>
  <c r="AJ14" i="5"/>
  <c r="AJ13" i="5"/>
  <c r="AJ10" i="5"/>
  <c r="AJ9" i="5"/>
  <c r="AJ8" i="5"/>
  <c r="AJ7" i="5"/>
  <c r="AD28" i="5"/>
  <c r="AD27" i="5"/>
  <c r="AD24" i="5"/>
  <c r="AD23" i="5"/>
  <c r="AD22" i="5"/>
  <c r="AD21" i="5"/>
  <c r="AD20" i="5"/>
  <c r="AD19" i="5"/>
  <c r="AD18" i="5"/>
  <c r="AD17" i="5"/>
  <c r="AD16" i="5"/>
  <c r="AD15" i="5"/>
  <c r="AD14" i="5"/>
  <c r="AD13" i="5"/>
  <c r="AD10" i="5"/>
  <c r="AD9" i="5"/>
  <c r="AD8" i="5"/>
  <c r="AD7" i="5"/>
  <c r="X28" i="5"/>
  <c r="X27" i="5"/>
  <c r="X14" i="5"/>
  <c r="X15" i="5"/>
  <c r="X16" i="5"/>
  <c r="X17" i="5"/>
  <c r="X18" i="5"/>
  <c r="X19" i="5"/>
  <c r="X20" i="5"/>
  <c r="X21" i="5"/>
  <c r="X22" i="5"/>
  <c r="X23" i="5"/>
  <c r="X24" i="5"/>
  <c r="X13" i="5"/>
  <c r="X8" i="5"/>
  <c r="X9" i="5"/>
  <c r="X10" i="5"/>
  <c r="X7" i="5"/>
  <c r="R8" i="5"/>
  <c r="R9" i="5"/>
  <c r="R10" i="5"/>
  <c r="R11" i="5"/>
  <c r="R13" i="5"/>
  <c r="R14" i="5"/>
  <c r="R15" i="5"/>
  <c r="R16" i="5"/>
  <c r="R17" i="5"/>
  <c r="R18" i="5"/>
  <c r="R19" i="5"/>
  <c r="R20" i="5"/>
  <c r="R21" i="5"/>
  <c r="R22" i="5"/>
  <c r="R23" i="5"/>
  <c r="R27" i="5"/>
  <c r="R28" i="5"/>
  <c r="R7" i="5"/>
  <c r="L14" i="5"/>
  <c r="L13" i="5"/>
  <c r="L8" i="5"/>
  <c r="L9" i="5"/>
  <c r="L10" i="5"/>
  <c r="L11" i="5"/>
  <c r="L7" i="5"/>
  <c r="K15" i="5"/>
  <c r="K13" i="5"/>
  <c r="K7" i="5"/>
  <c r="Q21" i="4"/>
  <c r="AC21" i="4"/>
  <c r="AI21" i="4"/>
  <c r="W21" i="4"/>
  <c r="AH6" i="4"/>
  <c r="AH15" i="4"/>
  <c r="AH19" i="4"/>
  <c r="AH14" i="4"/>
  <c r="AB15" i="4"/>
  <c r="AB6" i="4"/>
  <c r="AB19" i="4"/>
  <c r="AB14" i="4"/>
  <c r="V19" i="4"/>
  <c r="V15" i="4"/>
  <c r="V14" i="4"/>
  <c r="P19" i="4"/>
  <c r="P15" i="4"/>
  <c r="P14" i="4"/>
  <c r="AJ20" i="4"/>
  <c r="AJ19" i="4"/>
  <c r="AJ18" i="4"/>
  <c r="AJ17" i="4"/>
  <c r="AJ16" i="4"/>
  <c r="AJ15" i="4"/>
  <c r="AJ14" i="4"/>
  <c r="AJ13" i="4"/>
  <c r="AJ12" i="4"/>
  <c r="AJ11" i="4"/>
  <c r="AJ10" i="4"/>
  <c r="AJ9" i="4"/>
  <c r="AJ8" i="4"/>
  <c r="AJ7" i="4"/>
  <c r="AJ6" i="4"/>
  <c r="AJ21" i="4" s="1"/>
  <c r="AD20" i="4"/>
  <c r="AD19" i="4"/>
  <c r="AD18" i="4"/>
  <c r="AD17" i="4"/>
  <c r="AD16" i="4"/>
  <c r="AD15" i="4"/>
  <c r="AD14" i="4"/>
  <c r="AD13" i="4"/>
  <c r="AD12" i="4"/>
  <c r="AD11" i="4"/>
  <c r="AD10" i="4"/>
  <c r="AD9" i="4"/>
  <c r="AD8" i="4"/>
  <c r="AD7" i="4"/>
  <c r="X20" i="4"/>
  <c r="X19" i="4"/>
  <c r="X18" i="4"/>
  <c r="X17" i="4"/>
  <c r="X16" i="4"/>
  <c r="X15" i="4"/>
  <c r="X14" i="4"/>
  <c r="X13" i="4"/>
  <c r="X12" i="4"/>
  <c r="X11" i="4"/>
  <c r="X10" i="4"/>
  <c r="X9" i="4"/>
  <c r="X8" i="4"/>
  <c r="X7" i="4"/>
  <c r="X6" i="4"/>
  <c r="X21" i="4" s="1"/>
  <c r="R14" i="4"/>
  <c r="R15" i="4"/>
  <c r="R16" i="4"/>
  <c r="R17" i="4"/>
  <c r="R18" i="4"/>
  <c r="R19" i="4"/>
  <c r="R20" i="4"/>
  <c r="R6" i="4"/>
  <c r="R7" i="4"/>
  <c r="R8" i="4"/>
  <c r="R9" i="4"/>
  <c r="R10" i="4"/>
  <c r="R11" i="4"/>
  <c r="R12" i="4"/>
  <c r="R13" i="4"/>
  <c r="E21" i="4"/>
  <c r="Q32" i="6"/>
  <c r="S32" i="6"/>
  <c r="T32" i="6"/>
  <c r="Z32" i="6"/>
  <c r="AB32" i="6"/>
  <c r="AC32" i="6"/>
  <c r="AI32" i="6"/>
  <c r="AK32" i="6"/>
  <c r="AL32" i="6"/>
  <c r="AR32" i="6"/>
  <c r="AT32" i="6"/>
  <c r="AU32" i="6"/>
  <c r="AX32" i="6"/>
  <c r="AY32" i="6"/>
  <c r="Q42" i="6"/>
  <c r="S42" i="6"/>
  <c r="T42" i="6"/>
  <c r="Z42" i="6"/>
  <c r="AB42" i="6"/>
  <c r="AC42" i="6"/>
  <c r="AI42" i="6"/>
  <c r="AK42" i="6"/>
  <c r="AL42" i="6"/>
  <c r="AR42" i="6"/>
  <c r="AT42" i="6"/>
  <c r="AU42" i="6"/>
  <c r="AX42" i="6"/>
  <c r="AY42" i="6"/>
  <c r="F8" i="7" l="1"/>
  <c r="K29" i="5"/>
  <c r="AH29" i="5"/>
  <c r="AB29" i="5"/>
  <c r="R21" i="4"/>
  <c r="V21" i="4"/>
  <c r="AB21" i="4"/>
  <c r="AH21" i="4"/>
  <c r="AD21" i="4"/>
  <c r="W29" i="5"/>
  <c r="Q29" i="5"/>
  <c r="R29" i="5"/>
  <c r="AI29" i="5"/>
  <c r="AJ29" i="5"/>
  <c r="AC29" i="5"/>
  <c r="AD29" i="5"/>
  <c r="X29" i="5"/>
  <c r="P2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Angelica Castillo</author>
  </authors>
  <commentList>
    <comment ref="Q9" authorId="0" shapeId="0" xr:uid="{1F16CBD5-3D0B-0249-BA0B-AB293EF59CFD}">
      <text>
        <r>
          <rPr>
            <b/>
            <sz val="10"/>
            <color rgb="FF000000"/>
            <rFont val="Tahoma"/>
            <family val="2"/>
          </rPr>
          <t>Angelica Castillo:</t>
        </r>
        <r>
          <rPr>
            <sz val="10"/>
            <color rgb="FF000000"/>
            <rFont val="Tahoma"/>
            <family val="2"/>
          </rPr>
          <t xml:space="preserve">
</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<sst xmlns="http://schemas.openxmlformats.org/spreadsheetml/2006/main" count="761" uniqueCount="444">
  <si>
    <t>N°</t>
  </si>
  <si>
    <t xml:space="preserve">Componente </t>
  </si>
  <si>
    <t xml:space="preserve">I SEGUIMIENTO </t>
  </si>
  <si>
    <t xml:space="preserve">II SEGUIMIENTO </t>
  </si>
  <si>
    <t xml:space="preserve">III SEGUIMIENTO </t>
  </si>
  <si>
    <t xml:space="preserve">IV SEGUIMIENTO </t>
  </si>
  <si>
    <t xml:space="preserve">OBSERVACIONES </t>
  </si>
  <si>
    <t>% Avance Reportado</t>
  </si>
  <si>
    <t xml:space="preserve">% Esperado </t>
  </si>
  <si>
    <t xml:space="preserve">Plan de acción Estrategia de Lucha Contra la corrupción </t>
  </si>
  <si>
    <t xml:space="preserve">Estrategia de Rendición de Cuentas </t>
  </si>
  <si>
    <t xml:space="preserve">Estrategia de Racionalización </t>
  </si>
  <si>
    <t xml:space="preserve">TOTAL AVANCE </t>
  </si>
  <si>
    <t xml:space="preserve">
PROGRAMA DE TRANSPARENCIA Y ÉTICA DE LO PÚBLICO 2026 AUTORIDAD NACIONAL DE LICENCIAS AMBIENTALES -  ANLA</t>
  </si>
  <si>
    <t>Objetivo 2026:</t>
  </si>
  <si>
    <t xml:space="preserve">Promover y fortalecer las acciones hacia la cultura de la legalidad, lucha contra la corrupción y la apertura a los grupos de valor. </t>
  </si>
  <si>
    <t>Versiones</t>
  </si>
  <si>
    <r>
      <rPr>
        <b/>
        <sz val="12"/>
        <color theme="1"/>
        <rFont val="Century Gothic"/>
        <family val="1"/>
      </rPr>
      <t xml:space="preserve">V1. </t>
    </r>
    <r>
      <rPr>
        <sz val="12"/>
        <color theme="1"/>
        <rFont val="Century Gothic"/>
        <family val="1"/>
      </rPr>
      <t xml:space="preserve">Aprobado en Comité Institucional de Gestión y Desempeño el 11/12/2025 </t>
    </r>
  </si>
  <si>
    <t xml:space="preserve">Nombre de la Estrategia </t>
  </si>
  <si>
    <t>Tema</t>
  </si>
  <si>
    <t>ítem</t>
  </si>
  <si>
    <t xml:space="preserve">Peso de la Actividad </t>
  </si>
  <si>
    <t>Peso por componente</t>
  </si>
  <si>
    <t>Actividades</t>
  </si>
  <si>
    <t>Meta</t>
  </si>
  <si>
    <t>Producto</t>
  </si>
  <si>
    <t>Dependencia/grupo líder</t>
  </si>
  <si>
    <t>Dependencia/grupo apoyo</t>
  </si>
  <si>
    <t xml:space="preserve">Fecha de Inicio </t>
  </si>
  <si>
    <t xml:space="preserve">Fecha Finalización  </t>
  </si>
  <si>
    <t xml:space="preserve">SEGUIMIENTO A MARZO 31 DE 2026 -  I </t>
  </si>
  <si>
    <t>SEGUIMIENTO A JUNIO 30  DE 2026 - II</t>
  </si>
  <si>
    <t>SEGUIMIENTO A SEPTIEMBRE 30  DE 2026-III</t>
  </si>
  <si>
    <t xml:space="preserve">SEGUIMIENTO A DICIEMBRE 31  DE 2026 - IV </t>
  </si>
  <si>
    <t>EVIDENCIA</t>
  </si>
  <si>
    <t>ANÁLISIS CUALITATIVO 
(AUTOEVALUACIÓN)</t>
  </si>
  <si>
    <t>VALIDACIÓN OAP
(Espacio exclusivo de la OAP)</t>
  </si>
  <si>
    <t>% Avance real acumulado de la acción</t>
  </si>
  <si>
    <t>% Avance real acumulado de la actividad</t>
  </si>
  <si>
    <t>% Avance esperado de la actividad
(Espacio exclusivo de la  OAP)</t>
  </si>
  <si>
    <t>1. Administración de riesgos</t>
  </si>
  <si>
    <t>1.1.Gestión de riesgos para la integridad pública</t>
  </si>
  <si>
    <t>1.1.1</t>
  </si>
  <si>
    <t>Realizar capacitación de riesgos institucionales teniendo en cuenta la actualización de la Guía para la gestión integral del riesgo en entidades públicas V7 de 2025 para su implementación en la entidad.</t>
  </si>
  <si>
    <t>Una (1)  Capacitación</t>
  </si>
  <si>
    <t>* Listado de asistencia
*Material utilizado</t>
  </si>
  <si>
    <t xml:space="preserve">Oficina Asesora de Planeación </t>
  </si>
  <si>
    <t>Subdirección Administrativa y Financiera / Talento Humano</t>
  </si>
  <si>
    <t>E1.Correos electrónicos DAFP
E2. Respuesta DAFP 
E3. Correos electrónicos DAFP y Secretaría de Transparencia</t>
  </si>
  <si>
    <t>Se solicitó al DAFP y a la Secretaría de Transparencia, la capacitación de la actualización de la Guía para la Gestión Integral del Riesgo en Entidades Públicas V7, mediante correos electrónicos enviados el 27/02/2026 (DAFP), dando respuesta el 04/03/2026 donde se menciona que la capacitación debe solicitar a la Secretaría de Transparencia. Se envía nueva solicitud el 18/03/2026 al DAFP y a la Secretaría de Transparencia), con radicado 20262060147472</t>
  </si>
  <si>
    <t>Se validan evidencias de solicitudes a entidades líderes de la gestión de riesgos en entidades públicas. Al no tener una respuesta definitiva, o una programación de la sesión se considera que el avance de la actividad es del 30%.</t>
  </si>
  <si>
    <t>E1. Respuesta DAFP y Secretaría de Transparencia
E2. Correo solicitud mesa de trabajo
E3. Lista de asistencia
E4. Capacitación</t>
  </si>
  <si>
    <t xml:space="preserve">Se recibió respuesta a la solicitud de apoyo elevada al DAFP (Radicado No.: 20262040121001 de fecha 27/03/2026) y a la Secretaría de Transparencia (OFI26-00059360 / GFPU 13130002 de fecha 01/04/2026) para la realización de la capacitación, en la cual se informó la imposibilidad de atender dicha solicitud. Se gestionó directamente con la profesional Miryan Cubillos, quien ha trabajado con el DAFP y ha liderado la actualización de las guías de riesgos, la solicitud de "mesa de trabajo: actualización guía para la gestión integral del riesgo en entidades públicas V7". Esta actividad denominada "Mesa interinstitucional gestión integral del riesgo: actualización guía para la gestión integral del riesgo en entidades públicas V7", se llevó a cabo de manera virtual el 24/04/2026, con una participación de alrededor de 76 colaboradores de la entidad. </t>
  </si>
  <si>
    <t>La Oficina Asesora de Planeación valida el análisis cualitativo y cuantitativo, teniendo en cuenta las evidencias de la mesas de apoyo interinsitucional dan cuenta de la exposición conceptual de la actualización guía para la gestión integral del riesgo en entidades públicas V7. Además cuenta con la participación de 76 colaboradores de la entidad</t>
  </si>
  <si>
    <t>1.1.2</t>
  </si>
  <si>
    <t>Formular e implementar el plan de trabajo del Sistema de Gestión de Riesgos para la Integridad Pública (SIGRIP), incluyendo la actualización de la politica de riesgos.</t>
  </si>
  <si>
    <t>Un (1) Plan de Trabajo</t>
  </si>
  <si>
    <t xml:space="preserve">* Plan de trabajo y evidencias </t>
  </si>
  <si>
    <t xml:space="preserve">Líderes de Procesos </t>
  </si>
  <si>
    <t xml:space="preserve">E1. Listas de asistencia revisión PT
E2. Plan de Trabajo formulado
E3. Correo electrónico 
E4. Plan de trabajo con seguimiento 
</t>
  </si>
  <si>
    <t>Se formuló plan de trabajo del sistema de gestión de riesgos para la integridad pública SIGRIP, el cual fue revisado con la profesional que lidera el PTEP (26/02/2026 y el 03/03/2027), y con el  jefe de la OAP (24/03/2026), enviando por correo electrónico el 25/03/2026 la versión final. Adicionalmente se realizó seguimiento con un avance con corte al 25/03/2026 del 16%</t>
  </si>
  <si>
    <t>Se validan evidencias aportadas del avance del plan de trabajo de implementación del SIGRIP, por lo cual se coincide en que el avance del 16%.</t>
  </si>
  <si>
    <t>E1. Plan de trabajo con seguimiento</t>
  </si>
  <si>
    <r>
      <t xml:space="preserve">En cuanto a la implementación del plan de trabajo con corte junio se presenta un avance del 41,25%, que corresponde a la ejecución de las siguientes actividades (E.1):
</t>
    </r>
    <r>
      <rPr>
        <b/>
        <sz val="11"/>
        <color theme="1"/>
        <rFont val="Century Gothic"/>
        <family val="1"/>
      </rPr>
      <t>Acción 1:</t>
    </r>
    <r>
      <rPr>
        <sz val="11"/>
        <color theme="1"/>
        <rFont val="Century Gothic"/>
        <family val="1"/>
      </rPr>
      <t xml:space="preserve"> Diagnóstico actualización GESRIESGOS: El 01/04/2026 se llevó a cabo la segunda sesión con el jefe de la OAP, en la cual se presentaron los resultados del diagnóstico para la actualización de la herramienta GESRIESGOS V2.0. El 10/04/2026, mediante correo electrónico, se remitió a la OTI el diagnóstico para la actualización de la herramienta GESRIESGOS V 2.0, en concordancia con los lineamientos establecidos en la Guía para la Gestión Integral del Riesgo en Entidades Públicas, versión 7 de 2025, asociada al requerimiento No. 42926. Esta actividad se cumple al 100%, ya que la actualización de la herramienta depende de la priorización de la OTI.
</t>
    </r>
    <r>
      <rPr>
        <b/>
        <sz val="11"/>
        <color theme="1"/>
        <rFont val="Century Gothic"/>
        <family val="1"/>
      </rPr>
      <t>Acción 2:</t>
    </r>
    <r>
      <rPr>
        <sz val="11"/>
        <color theme="1"/>
        <rFont val="Century Gothic"/>
        <family val="1"/>
      </rPr>
      <t xml:space="preserve"> Madurez de la gestión de riesgos: se avanzó en el diligenciamiento del diagnóstico, presentando un avance con corte a junio del 70,6%, que corresponde principalmente al desarrollo de la evaluación en los componentes: 1. Gobierno y Cultura; 2. Estrategia y Establecimiento de Objetivos; 3. Desempeño; 4. Revisión y Monitorización; 5. Información, Comunicación y Reporte, conforme al modelo COSO-ERM. Se llevó a cabo una reunión con la OCI el 01/06/2026 (revisión del componente 1)  y con la OAP el 02/06/2026 (revisión de los componentes 1 y 2  con la líder PTEP, la Coordinadora del Grupo de Instrumentos de Planeación Institucional y líder de riesgos).
</t>
    </r>
    <r>
      <rPr>
        <b/>
        <sz val="11"/>
        <color theme="1"/>
        <rFont val="Century Gothic"/>
        <family val="1"/>
      </rPr>
      <t>Acción 3:</t>
    </r>
    <r>
      <rPr>
        <sz val="11"/>
        <color theme="1"/>
        <rFont val="Century Gothic"/>
        <family val="1"/>
      </rPr>
      <t xml:space="preserve"> Actualización política de administración de riesgos. Se avanzó en la actualización de la política de información que se detalla en el seguimiento del plan de trabajo con un avance del 12,0%. 
Por otra parte, el 30 de junio de 2026 se remitió un correo electrónico a la líder de PTEP informando la actualización del plan de trabajo del SIGRIP en el formato DPI-FO-50, junto con la justificación para la modificación de las fechas de ejecución de las actividades 2, 3 y 4. (E.2)</t>
    </r>
  </si>
  <si>
    <t>La Oficina Asesora de Planeación valida el avance cualitativo y cuantitativo de la actividad.</t>
  </si>
  <si>
    <t>1.1.3</t>
  </si>
  <si>
    <t>Coordinar y gestionar la consulta pública de los riesgos de la integridad -SIGRIP- en la página web de la entidad.</t>
  </si>
  <si>
    <t xml:space="preserve">Una (1) consulta </t>
  </si>
  <si>
    <t xml:space="preserve">Evidencias de consulta pública </t>
  </si>
  <si>
    <t>N/A</t>
  </si>
  <si>
    <t>E2. Plan de Trabajo formulado</t>
  </si>
  <si>
    <t>No aplica reporte dado que la actividad inicia en diciembre de 2026</t>
  </si>
  <si>
    <t>Actividad inicio en el mes de diciembre</t>
  </si>
  <si>
    <t>1.1.4</t>
  </si>
  <si>
    <t xml:space="preserve">Realizar el monitoreo cuatrimestral de los riesgos de corrupción </t>
  </si>
  <si>
    <t>Tres (3)reportes</t>
  </si>
  <si>
    <t xml:space="preserve">Reportes de monitoreo de riesgos </t>
  </si>
  <si>
    <t xml:space="preserve">E3. Plan de trabajo con seguimiento </t>
  </si>
  <si>
    <t>No aplica reporte dado que la actividad inicia en abril de 2026</t>
  </si>
  <si>
    <t>Actividad inicio en el mes de abril</t>
  </si>
  <si>
    <t>E1. Correo solicitud monitoreo
E2. Reporte Monitoreo</t>
  </si>
  <si>
    <t>Mediante correo electrónico enviado el 22/04/2026, se solicitó a los líderes de los procesos el monitoreo de la totalidad de los riesgos de corrupción y los riesgos de gestión ubicados en zonas moderadas, altas y extremas con corte a abril de 2026, en la herramienta GESRIESGOS, el cual se puede consultar en el siguiente link: https://gesriesgos.anla.gov.co:8444/avances-monitoreo</t>
  </si>
  <si>
    <t>1.1.5</t>
  </si>
  <si>
    <t>Realizar el seguimiento y evaluación de los riesgos de corrupción</t>
  </si>
  <si>
    <t xml:space="preserve"> Dos (2) seguimientos</t>
  </si>
  <si>
    <t xml:space="preserve"> Seguimientos publicados en Menú de Transparencia </t>
  </si>
  <si>
    <t>Oficina de Control Interno</t>
  </si>
  <si>
    <t>Comunicaciones</t>
  </si>
  <si>
    <t>No aplica reporte dado que la actividad inicia en mayo de 2026</t>
  </si>
  <si>
    <t>Actividad inicio en el mes de mayo</t>
  </si>
  <si>
    <t xml:space="preserve">E1_Evaluación MRC 
</t>
  </si>
  <si>
    <t>Se realizó seguimiento a los riesgos de corrupción con corte a abril de 2026 y se publicó en la página web: https://www.anla.gov.co/oficina-de-control-interno/seguimiento-mapa-riesgos-corrupcion</t>
  </si>
  <si>
    <t>1.2. Canales de denuncia</t>
  </si>
  <si>
    <t>1.2.1</t>
  </si>
  <si>
    <t>Diseñar e implementar un plan de difusión de comunicación y sensibilización de los Canales de denuncia</t>
  </si>
  <si>
    <t>Una (1)Estrategia Implementada</t>
  </si>
  <si>
    <t>Plan de difusión y evidencias</t>
  </si>
  <si>
    <t>Oficina Control Disciplinario Interno</t>
  </si>
  <si>
    <t xml:space="preserve">Comunicaciones </t>
  </si>
  <si>
    <t>E1_Estrategia de comunicación
E2_Ronda N°461
E3_Correo historia IG ANLA</t>
  </si>
  <si>
    <t>Durante el periodo se elaboró la estrategia de comunicación y sensibilización de los canales de denuncia, en el cual se incluyeron actividades relacionadas con: 1. divulgación de los canales de línea de ética (4 campañas), 2. sensibilizaciones a los Gestores Territoriales Ambientales (2 sesiones) y 3. socializaciones a la comunidad de la ANLA (2 sesiones), E1_Estrategia de comunicación. 
Respecto de la implementación de la estrategia se avanzó en la actividad 1  en la medida que se socializaron los canales de línea de ética a través del entérese en la ronda semanal E2_Ronda N°461y en las historias del instagram de la ANLA E3_Correo historia IG ANLA, de acuerdo con lo establecido en el plan de trabajo</t>
  </si>
  <si>
    <t xml:space="preserve">Se envia correo con sugerencias de mejora de las evidencias 31/03/2026. 
Se mejoran las evidencias y se establece un avance del 20% en las actividades. </t>
  </si>
  <si>
    <t>E1_ Estrategia de comunicación
E2_Ronda 471
E3_Videos audiencias públicas
E4_S1 GTA
E5_S1 Trámite queja</t>
  </si>
  <si>
    <t>Durante el periodo la implementación de la estrategia avanzó en un 55% al completarse las siguientes actividades: 
Actividad 1: Se socializaron los canales de línea de ética a través del entérese en la ronda semanal E2_Ronda 471 y a través de las audiencias públicas y reuniones informativas realizadas E3_Videos audiencias públicas.
Actividad 2: Se avanzó al realizarse la primera sesión sobre los canales de denuncia dirigidos a los Gestores Territoriales Ambientales E4_S1 GTA
Actividad 3: Se avanzó en la medida que se realizó la primera sensibilización sobre el trámite de la queja disciplinaria en la OCDI dirigida a los colaboradores de la ANLA E5_S1 Trámite queja</t>
  </si>
  <si>
    <t>1.2.2</t>
  </si>
  <si>
    <t>Socializar los datos globales de las noticias disciplinarias recibidas por los canales de línea de ética a los miembros del Comité de Institucional de Gestión y Desempeño</t>
  </si>
  <si>
    <t xml:space="preserve">Dos (2) socializaciones </t>
  </si>
  <si>
    <t xml:space="preserve">Material Utilizado </t>
  </si>
  <si>
    <t>Oficina Asesora de Planeación</t>
  </si>
  <si>
    <t>No aplica reporte dado que la actividad inicia en julio de 2026</t>
  </si>
  <si>
    <t>Actividad inicio en el mes de julio</t>
  </si>
  <si>
    <t>1.3. Debida diligencia</t>
  </si>
  <si>
    <t>1.3.1</t>
  </si>
  <si>
    <t>Documentar la debida diligencia del proceso de gestión contractual para la Autoridad Nacional de Licencias Ambientales.</t>
  </si>
  <si>
    <t>Un (1) Manual publicado y socializado</t>
  </si>
  <si>
    <t>Manual de Debida Diligencia Contractual</t>
  </si>
  <si>
    <t>Subdirección Administrativa y Financiera / Grupo de Gestión contractual</t>
  </si>
  <si>
    <t>Ninguno</t>
  </si>
  <si>
    <t>E1. Documento borrador</t>
  </si>
  <si>
    <t>Se avanza en la elaboración del manual para la debida diligencia contractual (Introducción, Objetivos, Alcance, Capítulo I - Generalidades).</t>
  </si>
  <si>
    <t>Se valida la evidencias, y teniendo en cuenta el contenido propuesto y en contraste con el presentado, se establece un avance del 15%.</t>
  </si>
  <si>
    <t>E1. Documento borrador para aprobación
E2. Correo solicitud aprobación</t>
  </si>
  <si>
    <t xml:space="preserve">Durante el segundo trimestre se avanzó con estructuración del Manual de Debida Diligencia en lo que tiene que ver con los contenidos de:  Definiciones, normativa, desarrollo, y referencias bibliográficas. Asimismo, en la última semana del mes de junio se entregó el documento borrador del manual para la debida diligencia al Coordinador del Grupo, con el fin de obtener la aprobación y posteriormente proceder a la creación del documento en GESPRO y realizar su socialización. 
</t>
  </si>
  <si>
    <t xml:space="preserve">2. Redes de Articulación </t>
  </si>
  <si>
    <t xml:space="preserve">2.1 Redes de Articulación </t>
  </si>
  <si>
    <t>2.1.1</t>
  </si>
  <si>
    <t>Identificar las redes internas y externas en las que participe la ANLA</t>
  </si>
  <si>
    <t>Un (1) Documento de Identificación de Redes</t>
  </si>
  <si>
    <t>Documento de Identificación de Redes</t>
  </si>
  <si>
    <t>E1. Memoria de Presentación a Coordinadora del Grupo de Instrumentos de Planeaciación 
E1.1 Presentación de la sesión Coordinadora del Grupo de Instrumentos de Planeación
E2. Documento de sistematización de redes versión preliminar 
E3 Oficios enviados a entidad líderes de redes en las que participa ANLA</t>
  </si>
  <si>
    <t xml:space="preserve">Durante el periodo se avanzó en realizar una presentación inicial a la Coordinadora del grupo de Instrumentos de Planeación de las redes internas y externas de ANLA según los lineamientos de la Secretaría de Transparencia en el 2025. Con la retroalimentación realizada en la sesión, se avanzó en el documento excel que recoge cada una de las redes internas y externas, y se enviaron oficios al Ministerio de Ambiente y la Secretaría de Transparencia, con el objetivo de conocer el estado de dos redes externas líderadas por estas entidades. </t>
  </si>
  <si>
    <t xml:space="preserve">Se valida el avance según la evidencias presentadas. </t>
  </si>
  <si>
    <t>E1_ Correo de aprobación del Mapa por la coordinación del Grupo de Instrumentos de Planeación
E2_Correo de remisión a los miembros del Comité institucional de Gestión y Desempeño
E3_ Versión final del Mapa de Redes del PTEP</t>
  </si>
  <si>
    <t xml:space="preserve">En el segundo trimestre del año se adelantó la versión final de mapa de redes del Programa de Transparencia y Ética pública. El cual fue aprobado por la coordinación del Grupo de instrumentos de Planeación inicialmente, y posteriormente, se socializó con los miembros del Comité Instucional de Gestión y Desempeño. Con corte al 24 junio no se recibieron comentarios ni correcciones al mapa. </t>
  </si>
  <si>
    <t>3. Cultura de la legalidad Modelo de Estado Abierto</t>
  </si>
  <si>
    <t>3.1. Acceso a la información pública y transparencia</t>
  </si>
  <si>
    <t>3.1.1</t>
  </si>
  <si>
    <t xml:space="preserve"> Realizar el reporte del Índice de Transparencia y Acceso a la información de la Procuraduría General de la Nación </t>
  </si>
  <si>
    <t>Un (1) documento reporte del aplicativo de ITA administrado por la PGN</t>
  </si>
  <si>
    <t>Documento reporte del aplicativo de ITA administrado por la PGN</t>
  </si>
  <si>
    <t>Grupo Relación Estado Ciudadanías</t>
  </si>
  <si>
    <t>E1_Directiva No. 011 del 4 de junio de 2026
E2_Socializacion_Directiva</t>
  </si>
  <si>
    <t>Se socializó la Directiva 011 del 2025, mediante el cual la Procuraduría General de la Nación insta al diligenciamiento del Índice de transparencia y acceso a la Información -ITA-, adicionalmente se elaboró una pieza de comunicación explicando el indicador y la importancia para todas las dependencias en el reporte.</t>
  </si>
  <si>
    <t>3.1.2</t>
  </si>
  <si>
    <t>Diseñar e implementar un plan de difusión de comunicación y sensibilización sobre  acceso a la información, accesibilidad y Ley de Transparencia 1712 del 2014.</t>
  </si>
  <si>
    <t xml:space="preserve">Una (1)Estrategia de comunicación implementada </t>
  </si>
  <si>
    <t xml:space="preserve">* Plan de difusión
*Evidencias </t>
  </si>
  <si>
    <t>E6_pieza_de_invitacion_capacitacion
E1_E5_piezas_de_comunicacion</t>
  </si>
  <si>
    <t>Se realizaron dos 2 pieza de comunicaciones para dar a conocer el dereccho de acceso a la informacion, asimimo se dicto una capacitación sobre generalidades de la ley 1712 del 2014, con el fin de que los colaboradores de ANLA, apropien los términos en materia de garantías de derecho de acceso a la informacion.</t>
  </si>
  <si>
    <t xml:space="preserve">Se envia correo con sugerencias de mejora de las evidencias 31/03/2026. Dado que las piezas de comunicación sobre el derecho de acceso a la información no han sido divulgadas se establece un procentaje de avance del 20%.
</t>
  </si>
  <si>
    <t>E1_Pieza_Generalizadas
E2_ Principios_ley_1712
E3_Pieza_instrumentos
E4_Pieza_ITA
E5_Ejecucion del Plan_de_difución_estado abierto_30_06_2026</t>
  </si>
  <si>
    <t>En el marco del plan de difusión de plan de difusión de comunicación y sensibilización sobre acceso a la información, accesibilidad y Ley de Transparencia 1712 del 2014 del Programa de Transparencia y Ética Pública se publicaron en las redes sociales de ANLA Cuatro (4) piezas de comunicaciones:
Generalidades de la ley 1712 del 2014.- E1_Pieza_Generalizadas_y_Principios_ley_1712
https://www.instagram.com/p/DXFvcWtEbyT/?igsh=MWxucHEzNWxmbmdvaw%3D%3D
Principios de la citada ley.
E1_Pieza_Generalizadas
E2_ Principios_ley_1712.
https://www.instagram.com/p/DXFvcWtEbyT/?igsh=MWxucHEzNWxmbmdvaw%3D%3D
E3_Pieza_instrumentos.Instrumentos de gestión de la información.
https://www.instagram.com/p/DYDTBFJkbMg/?igsh=ZnFkcGZwNWVyOGJq
E4_¿Que es el ITA? (Enviado por Correo electrónico)
Es importante resaltar que las dos primeras piezas se realizaron en una publicación.
Finalmente, frente a las capacitaciones propuestas en el plan de difusión, estas se llevarán a cabo en los meses de agosto y septiembre de acuerdo al plan Establecido por el grupo de talento Humano</t>
  </si>
  <si>
    <t>3.2. Diálogo y corresponsabilidad-Participación Ciudadana</t>
  </si>
  <si>
    <t>3.2.1</t>
  </si>
  <si>
    <t xml:space="preserve">Diseñar e implementar el Plan de trabajo para fortalecer el micrositio de veedurías ciudadnas en el Menú Participa. </t>
  </si>
  <si>
    <t xml:space="preserve">Un (1) plan de trabajo  implementado. </t>
  </si>
  <si>
    <t>Documento de Plan de trabajo y evidencia de actualización en la página web.</t>
  </si>
  <si>
    <t xml:space="preserve">Grupo de Participacion Ciudadana </t>
  </si>
  <si>
    <t>E1_Evidencias de mesas de trabajo
E_2 Evidencias actividad revisión contratos
E3_Plan de Trabajo de control social</t>
  </si>
  <si>
    <t>Se realizaron dos 2 mesas de trabajo con el fin de identificar a partir  de la auditoria del ITA los puntos a fortalecer del menú de control social, es así como se decidió fortalecer los siguientes puntos:
1. Ejecucion de contratos (Ejecucion del contratos, Proyecto en ejecuccion y seguimiento,   Proyectos de inversion, Informes de gestion )
2. Objeto de la vigilancia
3. Informe de supervision o interventoria 
4. Facilitar herramienta de evaluación
5. Registro de observaciónes de las veeduria
Admeás se adelantóla revisión de contratos con control social</t>
  </si>
  <si>
    <t xml:space="preserve">Se envia correo con sugerencias de mejora de las evidencias 31/03/2026. Se recibe una nueva versión del plan de trabajo y se valida el avance del 9% de la actividad
</t>
  </si>
  <si>
    <t>E1_Lista_de_asitencia_29_04_2026_Mesa de Trabajo 3 Plan de Trabajo fortalecer el micrositio de control social- Menú Participa 1
E2_Lista_de_asistencia_14_05_2026_Seguimiento al fortalecimiento del micrositio de control social- Menú Participa 
E3_Estado_del_micrositio_antes_del_fortalecimiento
E4_Estado_micrositio_despues_de_Fortalecimiento</t>
  </si>
  <si>
    <t xml:space="preserve">Como parte del fortalecimiento del micrositio de control social, el grupo de relación estado ciudadanía en conjunto con comunicaciones fortaleció la publicación de información tendiendo en cuenta los aspectos relacionados en la ultima auditoria por parte de la procuraduría general de la nación al índice de transparencia y acceso a la información fue así como fortaleció el micro sito en los siguientes aspecto:
	Publicación de información de Ejecución de programa, proyecto o contratos.
	Objeto de la vigilancia
	Informes del interventor o el supervisor
	Facilitar herramienta de evaluación de las actividades, en donde se agrego la caja de herramientas del departamento administrativo de la función publica. 
	Ejecución de programa, proyecto o contratos
	Acciones de Mejora, producto de las auditorias internas.
El mayo avance de lo planeado se da en el marco del fortalecimiento del micrositio para el cumplimiento de la Directiva 011 del 04 de junio del 2026 de la Procuraduría General de la Nación-PGN, según la cual se debe realizar el reportar el micrositio- participa-control social antes del31 de julio. 
</t>
  </si>
  <si>
    <t>3.3. Integridad pública y cultura de la legalidad</t>
  </si>
  <si>
    <t>3.3.1</t>
  </si>
  <si>
    <t xml:space="preserve">Realizar dos (2) sesiones de capacitación con el Departamento Administrativo de la Función Pública que permita dar a conocer el código de integridad y declaración de conflicto de interés. </t>
  </si>
  <si>
    <t xml:space="preserve">Dos (2) sesiones de capacitación </t>
  </si>
  <si>
    <t xml:space="preserve">Listados de asistencia y presentaciones </t>
  </si>
  <si>
    <t xml:space="preserve"> Grupo de comunicaciones </t>
  </si>
  <si>
    <t xml:space="preserve">E1_piezas_comunicacion
E2_Listado de Inscripción a la Sesión
E3_Listado_de asistencia 
E4_presentacion  </t>
  </si>
  <si>
    <t xml:space="preserve">El 27 de marzo de 2026, se llevó a cabo la primera sesión de capacitación con el Departamento Administrativo con la Función Publica -DAFP- relacionada con la política de integridad y el código de integridad. </t>
  </si>
  <si>
    <t xml:space="preserve">Se validan evidencias y avance reportedo. Teniendo en cuenta que es una sesión con externo, no fue posible tener la presentación de la sesión. </t>
  </si>
  <si>
    <t>E1_Presentación 
E2_Listado de asistencia</t>
  </si>
  <si>
    <t>En el mes de mayo se realizó con el Departamento Administrativo de la Función Pública la capacitación de política de integridad y test de integridad, en la cual participaron colaboradores de la ANLA.</t>
  </si>
  <si>
    <t xml:space="preserve">La Oficina Asesora de Planeación acepta las evidencias, sin embargo no valida avances, tienedo cuenta que,  la sesión de capacitación que se reporta no es exactamente la planeada en la actividad. </t>
  </si>
  <si>
    <t>4. Iniciativas adicionales</t>
  </si>
  <si>
    <t xml:space="preserve">4.1  Campaña de difusión Lucha contra la Corrupción </t>
  </si>
  <si>
    <t>4.1.1</t>
  </si>
  <si>
    <t>Formular mínimo (2) dos veces al año piezas o acciones comunicativas para la conmemoración del  día nacional e internacional de lucha contra la corrupción.</t>
  </si>
  <si>
    <t xml:space="preserve">Dos (2) piezas </t>
  </si>
  <si>
    <t>Piezas de comunicación socializadas</t>
  </si>
  <si>
    <t xml:space="preserve">4.2 Capacitación </t>
  </si>
  <si>
    <t>4.2.1</t>
  </si>
  <si>
    <t>Realizar una jornada de capacitación sobre Programa de Transparencia y Ética pública.</t>
  </si>
  <si>
    <t>Una (1) capacitación</t>
  </si>
  <si>
    <t xml:space="preserve"> * Acta de la sesión
* Listado de asistencia
*Material utilizado</t>
  </si>
  <si>
    <t>No aplica reporte dado que la actividad inicia en Septiembre de 2026</t>
  </si>
  <si>
    <t>Actividad inicio en el mes de septiembre</t>
  </si>
  <si>
    <t>TOTAL PARA EL PERIODO</t>
  </si>
  <si>
    <r>
      <rPr>
        <b/>
        <sz val="14"/>
        <rFont val="Arial Narrow"/>
        <family val="2"/>
      </rPr>
      <t>ESTRATEGIA DE RENDICIÓN DE CUENTAS 2026</t>
    </r>
    <r>
      <rPr>
        <b/>
        <sz val="10"/>
        <rFont val="Arial Narrow"/>
        <family val="2"/>
      </rPr>
      <t xml:space="preserve">
AUTORIDAD NACIONAL DE LICENCIAS AMBIENTALES - ANLA</t>
    </r>
  </si>
  <si>
    <t>Ministerio de Ambiente y  Desarrollo Sostenible República de Colombia</t>
  </si>
  <si>
    <t>Reto del proceso de rendición de cuentas</t>
  </si>
  <si>
    <t>Objetivo General</t>
  </si>
  <si>
    <t>Meta del reto</t>
  </si>
  <si>
    <t>Indicador</t>
  </si>
  <si>
    <t>Objetivos específicos</t>
  </si>
  <si>
    <t>Plazo o período de la estrategia</t>
  </si>
  <si>
    <t>Desde</t>
  </si>
  <si>
    <t>Hasta</t>
  </si>
  <si>
    <t xml:space="preserve">Desarrollar espacios de diálogo,empleando los canales y los medios para el acceso a la información por parte de actores sociales, grupos de interés y  grupos de valor, y promover la adquisición y cumplimiento de compromisos de mejora a la gestión institucional. </t>
  </si>
  <si>
    <t>Consolidar una rendición de cuentas que permita la  interlocución e incidencia por parte de actores sociales, grupos de interés y grupos de valor en la gestión pública de la Entidad.</t>
  </si>
  <si>
    <r>
      <t xml:space="preserve">Realizar </t>
    </r>
    <r>
      <rPr>
        <sz val="10"/>
        <rFont val="Arial Narrow"/>
        <family val="2"/>
      </rPr>
      <t>dos (2)</t>
    </r>
    <r>
      <rPr>
        <sz val="10"/>
        <color theme="1"/>
        <rFont val="Arial Narrow"/>
        <family val="2"/>
      </rPr>
      <t xml:space="preserve"> espacios de diálogo de rendición de cuentas en cumplimiento de lo establecido en la Ley 1757 de 2015, en los cuales se desarrollen a cabalidad los elementos de Información, Diálogo y Responsabilidad con actores sociales, grupos de interés y  grupos de valor, y hacer parte del espacio de diálogo sectorial liderado por el Ministerio de Ambiente y Desarrollo Sostenible en el caso que la entidad sea convocada.</t>
    </r>
  </si>
  <si>
    <t xml:space="preserve">Porcentaje de implementación de la estrategia de rendición de cuentas. </t>
  </si>
  <si>
    <t>1. Divulgar información clara, completa, oportuna y de calidad sobre la gestión institucional 
2. Desarrollar los espacios de diálogo de rendición de cuentas liderados por al ANLA
3. Promover la adquisición y el cumplimiento de compromisos de mejora a la gestión institucional en el marco de la rendición de cuentas en los espacios de diálogo liderados por la ANLA</t>
  </si>
  <si>
    <t xml:space="preserve">SEGUIMIENTO A MARZO 31 DE 2025 -  I </t>
  </si>
  <si>
    <t>SEGUIMIENTO A JUNIO 30  DE 2025 - II</t>
  </si>
  <si>
    <t>SEGUIMIENTO A SEPTIEMBRE 30  DE 2025 -III</t>
  </si>
  <si>
    <t xml:space="preserve">SEGUIMIENTO A DICIEMBRE 31  DE 2025 - IV </t>
  </si>
  <si>
    <t>Elemento</t>
  </si>
  <si>
    <t>Acciones</t>
  </si>
  <si>
    <t>Meta o producto</t>
  </si>
  <si>
    <t>Responsable</t>
  </si>
  <si>
    <t>Fecha inicio</t>
  </si>
  <si>
    <t>Fecha programada</t>
  </si>
  <si>
    <t xml:space="preserve">Ponderación de los elementos de la estrategia  </t>
  </si>
  <si>
    <t xml:space="preserve">Ponderación de las actividades de la  estrategia  </t>
  </si>
  <si>
    <r>
      <rPr>
        <b/>
        <sz val="10"/>
        <rFont val="Arial Narrow"/>
        <family val="2"/>
      </rPr>
      <t xml:space="preserve">Elemento Información: </t>
    </r>
    <r>
      <rPr>
        <sz val="10"/>
        <rFont val="Arial Narrow"/>
        <family val="2"/>
      </rPr>
      <t xml:space="preserve">acceso a información de calidad y en lenguaje claro sobre la gestión institucional </t>
    </r>
  </si>
  <si>
    <t>1.1.</t>
  </si>
  <si>
    <t>Elaborar y divulgar informe de gestión de rendición de cuentas en lenguaje claro y formato accesible</t>
  </si>
  <si>
    <t xml:space="preserve">Un (1) informes de gestión de rendición de cuentas  elaborado y divulgado a actores sociales, grupos de interés y grupos de valor  </t>
  </si>
  <si>
    <t>Grupo de Comunicaciones
Grupo de Relación de Estado Ciudadanías</t>
  </si>
  <si>
    <t xml:space="preserve">Actividad inicia en el mes de Mayo </t>
  </si>
  <si>
    <t>E0. IMPORTANTE_ Solicitud información - Informe Rendición de Cuentas Institucional 2025-2026 + Anexos (Excel de responsables, Plantilla, infografia de lineamientos)
E1. Informe de rendición de cuentas 
E2. Solicitud publicación 
E3. Divulgación de informe</t>
  </si>
  <si>
    <t>El 20 de abril de 2026 a través de correo electrónico (E0), se realizó la solicitud de información correspondiente al  periodo comprendido desde el 01 de julio de 2025 al 30 abril 2026, con el fin de consolidar y revisar el Informe Rendición de Cuentas Institucional 2025-2026, el cual presento dos cortes de entrega por parte de las dependencias el  viernes 24 de abril (información 31 de marzo) y el jueves 07 de mayo (actualización con corte a 30 de abril) (E1), posterior a ello el 14 de mayo se solicitó al grupo de comunicaciones la publicación del informe, este mismo día se realizó dicha publicación (E2). La divulgacióndel informe 14 de mayo en las redes sociales X, Facebook y Linkedin.</t>
  </si>
  <si>
    <t>1.2.</t>
  </si>
  <si>
    <t xml:space="preserve">Elaborar y publicar el informe de rendición de cuentas de las obligaciones en la implementación del Acuerdo de Paz a cargo de la ANLA y conforme a lo solicitado por el Departamento Administrativo de la Función Pública </t>
  </si>
  <si>
    <t>Elaborar el Informe de rendición de cuentas de las obligaciones en la implementación del Acuerdo de Paz</t>
  </si>
  <si>
    <t xml:space="preserve">Un (1) informe de rendición de cuentas de las obligaciones en la implementación del Acuerdo de Paz elaborado y publicado </t>
  </si>
  <si>
    <t xml:space="preserve">E1. Informe Acuerdo de Paz
Nota: En esta evidencia se puede encontrar (Insumos, solicitud, revisiones e informe publicado) </t>
  </si>
  <si>
    <t>(0) El 11 de febrero de 2026 se realizó la solicitud del informe de Acuerdo de Paz a las dependencias competentes, con el fin de atender este compromiso. En dicha solicitud se remitió la plantilla correspondiente para reportar los resultados de la vigencia 2025, el informe publicado de la vigencia 2024 y un documento en el cual se relacionaron las temáticas y las dependencias responsables.
(1) El 12 de marzo, la profesional de la OAP encargada de la consolidación del informe remitió el insumo para revisión al jefe de la OAP y a la coordinadora del Grupo de Instrumentos de Planeación. El 18 de marzo se recibieron comentarios por parte de la coordinadora Jazmín Torres, los cuales fueron ajustados. Posteriormente, el 20 de marzo, el jefe de la OAP realizó la aprobación final.
(2-3) En consecuencia, el 24 de marzo se solicitó al Grupo de Comunicaciones la publicación del informe, el cual fue publicado y socializado el mismo día a través del banner de la página web.</t>
  </si>
  <si>
    <t>Se validan evidencias de construcción, consolidación, aprobación y publicación del Informe Acuerdo de Paz. Por lo cual se da por finalizado con un avance del 100%</t>
  </si>
  <si>
    <t xml:space="preserve">Actividad cumplida en el primer trimestre del año. </t>
  </si>
  <si>
    <t>1.3.</t>
  </si>
  <si>
    <t>Fortalecer la entrega proactiva y en lenguaje claro de información relacionada con el proceso de rendición de cuentas</t>
  </si>
  <si>
    <t>1.3.1.</t>
  </si>
  <si>
    <t>Establecer la marca de imagen y las plantillas para adelantar los procesos comunicativos y de entrega de información para los espacios de diálogo de rendición de cuentas</t>
  </si>
  <si>
    <t>Marca de imagen y plantillas elaboradas y aprobadas para adelantar los procesos comunicativos y de entrega de información para los espacios de diálogo de rendición de cuentas</t>
  </si>
  <si>
    <t>Grupo de Comunicaciones</t>
  </si>
  <si>
    <t>Grupo de Relación de Estado Ciudadanías
Oficina Asesora de Planeación</t>
  </si>
  <si>
    <t>E1. Imagen Rendición de Cuentas</t>
  </si>
  <si>
    <t xml:space="preserve">Se definió la imagen institucional para Rendición de Cuentas vigencia 2025. Se anexan las gráficas que dan cuenta de la imagen institucional para la rendición de cuentas, y se espera en el mes de abril cumplir con el diseño de las plantillas institucionales. </t>
  </si>
  <si>
    <t>Se envia correo con sugerencias de mejora de las evidencias 31/03/2026. Se validan los documentos definidos como la imagen institucional de la rendición de cuentas 2026. Al hacer falta las plantillas se valida un avance del 66%</t>
  </si>
  <si>
    <t xml:space="preserve">E1_Marca imagen 
E2_Plantillas RDC </t>
  </si>
  <si>
    <r>
      <rPr>
        <sz val="11"/>
        <color theme="1"/>
        <rFont val="Aptos Narrow (Cuerpo)"/>
      </rPr>
      <t>En le primer trimestre se avanzó en la elaboración de marcar para el banner web, correo electrónico, historias de Whatsapp, dos versiones de logos, y diseño de post redes sociales. En este segundo semestre se incluye la elaboración de plantillas de presentación e informe de rendición de cuentas.</t>
    </r>
    <r>
      <rPr>
        <sz val="11"/>
        <color theme="1"/>
        <rFont val="Aptos Narrow"/>
        <family val="2"/>
        <scheme val="minor"/>
      </rPr>
      <t xml:space="preserve">  De esta manera se finaliza la actividad ya que se elaboró completamente la marca para la Rendición de Cuentas que contenía los elementos gráficos a usar en los medios de difusión internos y externos.</t>
    </r>
  </si>
  <si>
    <t>1.3.2.</t>
  </si>
  <si>
    <t>Formular e implementar un plan de difusión del componente de comunicaciones para la entrega proactiva de información para cada una de las fases de los espacios de diálogo de rendición de cuentas</t>
  </si>
  <si>
    <t xml:space="preserve"> Plan de difusión del componente de comunicaciones formulado e implementado​</t>
  </si>
  <si>
    <t>Grupo de Relación Estado Ciudadanías
Oficina Asesora de Planeación</t>
  </si>
  <si>
    <t>E2.Plan de Difusión RDC 2026</t>
  </si>
  <si>
    <t xml:space="preserve">Se definió el cronograma de difusión para las diferentes etapas de la Rendición de Cuentas, el cual ya inicio su ejecución, por lo cual se anexa en el mismos plan de difusión una hoja con los enlaces y capturas de pantalla que dan cuenta del avance en la ejecución de plan. </t>
  </si>
  <si>
    <t>Se envia correo con sugerencias de mejora de las evidencias 31/03/2026. Se valida evidencias y % de avance.</t>
  </si>
  <si>
    <t>E1_ Plan de Difusión RDC 2026
E2_Links de publicaciones de RdC</t>
  </si>
  <si>
    <t>En el primer trimestre se cumplió con lo establecido en el  plan, en lo relacionado con la publicación de contenido pedagógico de Rendición de Cuentas. Se elaboraron y socializaron  seis videos que se relacionan de la siguiente manera:
1. Qué es la rendición de Cuentas
2. Para qué sirce la rendición de cuentas
3. Elementos de la rendidción de cuentas
4. Cómo se lleva a cabo la Rendición de Cuentas
5. Cuáles son los espacios de diálogo de rendición de cuentas
6. Actividades adicionales de rendición de cuentas.
El grueso de las actividades tuvieron lugar en el segundo trimestre, ya que estas contemplaban:
1. Divulgación del informe de rendición de cuentas de las obligaciones en la implementación del Acuerdo de Paz  
2. Divulgar la consulta de temas de interés y metodologías de diálogo a los grupos de valor para espacio de diálogo institucional y focalizado de Rendición de Cuentas
3. Elaborar y divulgar un informe de gestión rendición de cuentas a los grupos de valor. 
4. Convocar abiertamente a los interesados al Espacio de diálogo institucional y focalizado de rendición de cuentas.
Las actividades 4 y 5 se unieron en una sola considerando que el espacio de convocatoria se realiaría de manera virtual.
5. Presentar la información sobre la cual se desarrollará el Espacio de diálogo institucional de rendición de cuentas .
El plan de difusión tiene un avance del 80%, teniendo en cuenta que solo quedan por ejecutar dos actividades del mismo que corresponden a la divulgación de los compromisos de la gestión y al informe de cumplimiento del MURC. Estas actividades están planeadas para culminar de acuerdo al cronograma.</t>
  </si>
  <si>
    <t>1.4.</t>
  </si>
  <si>
    <t xml:space="preserve">Actualizar la información de Rendición de Cuentas en el sitio web de la entidad  </t>
  </si>
  <si>
    <t>1.4.1</t>
  </si>
  <si>
    <t>Publicar y realizar seguimiento periódico al micrositio de rendición de cuentas de la ANLA</t>
  </si>
  <si>
    <t>Micrositio de rendición de cuentas de la ANLA actualizado</t>
  </si>
  <si>
    <t xml:space="preserve">E1. Seguimiento_Bitacora
E2. SeguimientoSecciónRDC-PrimerTrimestre-2026
</t>
  </si>
  <si>
    <t>Se adjunta Bitacora y documento de seguimeinto del primer trimestre según lo planeado. En este sentido, se realizó la publicación de los siguientes documentos en la sección de Rendición de Cuentas de la ANLA para la vigencia 2026, cumpliendo con los tiempos estipulados por los equipos de trabajo:
1. Estrategia de Rendición de Cuentas 2026
2. Enlace al Programa de Transparencia y Ética de lo Público 2026
3. Plan de difusión - Componente de comunicaciones de la estrategia de rendición de cuentas 2026
4. Informe de Rendición de Cuentas - Construcción de PAZ: enero a diciembre 2025</t>
  </si>
  <si>
    <t>Se validan evidencias y se encuentra que se  ha avanzado en 4 publicaciones, por lo cual se estima un avance del 18% , dado el total 22 actividades contempladas en la bitacora.</t>
  </si>
  <si>
    <t>E1_ SeguimientoBitacoraRDC-SegundoTrimestre-2026_PLANEADO .xlsx
E2_ SeguimientoSecciónRDC-SegundoTrimestre-2026_EJECUTADO.xlsx</t>
  </si>
  <si>
    <r>
      <rPr>
        <sz val="11"/>
        <color theme="1"/>
        <rFont val="Aptos Narrow (Cuerpo)"/>
      </rPr>
      <t>En estre segundo trimestre, se avanzó en la publicación del Informe de rendición de cuentas intitucional (julio 2025-mayo 2026), se realizó la transmisión de la asudiencia pública de rendición de cuentas y se publicaron y devulgaron en la página web de la entidad.</t>
    </r>
    <r>
      <rPr>
        <sz val="11"/>
        <color theme="1"/>
        <rFont val="Aptos Narrow"/>
        <family val="2"/>
        <scheme val="minor"/>
      </rPr>
      <t xml:space="preserve"> De esta manera se  realiza el seguimiento a la bitacora y el seguimiento de todos los documentos cargados. </t>
    </r>
  </si>
  <si>
    <r>
      <rPr>
        <b/>
        <sz val="10"/>
        <rFont val="Arial Narrow"/>
        <family val="2"/>
      </rPr>
      <t>Elemento diálogo:</t>
    </r>
    <r>
      <rPr>
        <sz val="10"/>
        <rFont val="Arial Narrow"/>
        <family val="2"/>
      </rPr>
      <t xml:space="preserve"> desarrollar espacios de diálogo que permitan la participación y retroalimentación entre la entidad y actores sociales, grupos de interés y  grupos de valor sobre la gestión institucional</t>
    </r>
  </si>
  <si>
    <t>2.1.</t>
  </si>
  <si>
    <t>Consultar a los actores sociales, grupos de interés y  grupos de valor los temas de interés y metodologías a desarrollar en los espacios de diálogo de rendición de cuentas</t>
  </si>
  <si>
    <t>Un (1) ejercicio de consulta a los actores sociales, grupos de interés y  grupos de valor  sobre temas de interés y metodologías a desarrollar en los espacios de diálogo de rendición de cuentas</t>
  </si>
  <si>
    <t>Grupo de Relación Estado Ciudadanías</t>
  </si>
  <si>
    <t>Grupo de Comunicaciones
Oficina Asesora de Planeación</t>
  </si>
  <si>
    <t>E1. Diligenciamiento de la encuesta con corte a 25 de marzo
E2. Evidencias de divulgación de los instrumentos a los grupos de valor con corte a 25 de marzo</t>
  </si>
  <si>
    <t xml:space="preserve">Se dio inicio a la consulta de temas de interés y metodologías de diálogo el 18 de marzo, la cual irá hasta el 10 de abril. </t>
  </si>
  <si>
    <t>Se valida la evidencia de socialización  de consulta de temás de interes para la Rendición de cuentas.</t>
  </si>
  <si>
    <t>E1. Diligenciamiento del PC-FO-07 CONSULTA DE TEMAS DE INTERÉS Y METODOLOGÍAS DE DIÁLOGO PARA LA RENDICIÓN DE CUENTAS (2026)</t>
  </si>
  <si>
    <r>
      <t>Del 18 de marzo al 10 de abril se realizó el ejercicio de consulta, obteniendo un total de 7</t>
    </r>
    <r>
      <rPr>
        <sz val="11"/>
        <color theme="1"/>
        <rFont val="Aptos Narrow (Cuerpo)"/>
      </rPr>
      <t>2</t>
    </r>
    <r>
      <rPr>
        <sz val="11"/>
        <color theme="1"/>
        <rFont val="Aptos Narrow"/>
        <family val="2"/>
        <scheme val="minor"/>
      </rPr>
      <t xml:space="preserve"> diligenciamientos por parte de los grupos de valor.  </t>
    </r>
  </si>
  <si>
    <t>2.2.</t>
  </si>
  <si>
    <t>Llevar a cabo espacios de diálogo de rendición de cuentas</t>
  </si>
  <si>
    <t>2.2.1.</t>
  </si>
  <si>
    <t xml:space="preserve">Ejecutar espacios de diálogo de rendición de cuentas </t>
  </si>
  <si>
    <r>
      <rPr>
        <sz val="10"/>
        <color theme="1"/>
        <rFont val="Arial Narrow"/>
        <family val="2"/>
      </rPr>
      <t xml:space="preserve">Dos (2) espacios </t>
    </r>
    <r>
      <rPr>
        <sz val="10"/>
        <rFont val="Arial Narrow"/>
        <family val="2"/>
      </rPr>
      <t>de diálogo de rendición de cuentas llevados a cabo</t>
    </r>
    <r>
      <rPr>
        <sz val="10"/>
        <color rgb="FFFF0000"/>
        <rFont val="Arial Narrow"/>
        <family val="2"/>
      </rPr>
      <t xml:space="preserve"> </t>
    </r>
  </si>
  <si>
    <t>Grupo de Comunicaciones
Oficina Asesora de Planeación
Subdirección Administrativa y Financiera
Dirección General</t>
  </si>
  <si>
    <t>E1. Cronograma propuesto</t>
  </si>
  <si>
    <t>Se estableció el cronograma para el desarrollo de espacios de diálogo</t>
  </si>
  <si>
    <t>Se valida como evidencia la programación de los dos eventos/espacios de Rendiciónd e cuentas en ANLA .</t>
  </si>
  <si>
    <t>E1. Evidencias desarrollo de la Pública Participativa Institucional de Rendición de Cuentas 2026 de la ANLA: https://www.anla.gov.co/01_anla/ciudadania/participacion-ciudadana/rendicion-de-cuentas
E2. Informe de Rendición de cuentas 2025-2026 Sector Ambiente y Desarrollo Sostenible: https://www.minambiente.gov.co/wp-content/uploads/2026/06/Informe-de-Rendicion-de-Cuentas-Sector-Ambiente-2025-2026.pdf
E3. Transmisión sorteo cívico rendición de cuentas sectorial: https://youtu.be/UZl6LyCTNpw</t>
  </si>
  <si>
    <t xml:space="preserve">Se llevó a cabo la Audiencia Pública Participativa Institucional de Rendición de Cuentas el 29 de mayo de 2026 (50% del total de la actividad). El segundo espacio será bajo las directrices del Ministerio de Ambiente y Desarrollo Sostenible en el marco de la Feria Internacional del Medio Ambiente - FIMA el 11 de julio de 2026; para este espacio se ha: publicado el informe de rendición de cuentas del sector y llevado a cabo el sorteo cívico que seleccionó los asistentes al evento (35% restante) </t>
  </si>
  <si>
    <r>
      <rPr>
        <b/>
        <sz val="10"/>
        <rFont val="Arial Narrow"/>
        <family val="2"/>
      </rPr>
      <t xml:space="preserve">Elemento responsabilidad: </t>
    </r>
    <r>
      <rPr>
        <sz val="10"/>
        <rFont val="Arial Narrow"/>
        <family val="2"/>
      </rPr>
      <t xml:space="preserve">viabilizar propuestas de mejora a la gestión institucional presentadas por actores sociales, grupos de interés y  grupos de valor en los espacios de diálogo, adquirir e implementar compromisos a partir de éstas y hacerles seguimiento a su avance y cumplimiento. </t>
    </r>
  </si>
  <si>
    <t>3.1.</t>
  </si>
  <si>
    <t>Actualizar o conformar (según sea el caso) los equipos de rendición de cuentas de la entidad</t>
  </si>
  <si>
    <t>3.1.1.</t>
  </si>
  <si>
    <t>Actualizar el Equipo líder de rendición de cuentas de la entidad</t>
  </si>
  <si>
    <t>Un (1) equipo líder de rendición de cuentas actualizado</t>
  </si>
  <si>
    <t>Dirección General
Grupo de Comunicaciones
Subdirección Administrativa y Financiera
Oficina Asesora de Planeación
Oficina de Tecnologías de la Información</t>
  </si>
  <si>
    <t>E1. Oficios de solicitud de delegación
E2. Oficios de respuesta con delegación
E3. Consolidado de miembros del Equipo</t>
  </si>
  <si>
    <t>Se conformó el Equipo Líder de Rendición de Cuentas 2026 de la ANLA.</t>
  </si>
  <si>
    <t xml:space="preserve">Se validan las evidencias por las que se conforma el Equipo líder de la Rendición de cuentas. </t>
  </si>
  <si>
    <t>3.1.2.</t>
  </si>
  <si>
    <t xml:space="preserve">Conformar o actualizar (según sea el caso) el equipo técnico para los espacios de diálogo de rendición de cuentas </t>
  </si>
  <si>
    <t>Un (1) equipo técnico para los espacios de diálogo de rendición de cuentas conformado o actualizado</t>
  </si>
  <si>
    <t>Todas las dependencias</t>
  </si>
  <si>
    <t>Actividad inicia en el mes de Abril</t>
  </si>
  <si>
    <t>E1. Compilado delegaciones 
E2. Solicitud de delegación
E3. Respuestas con delegaciones</t>
  </si>
  <si>
    <t>Se conformó el equipo técnico para los espacios de rendición de cuentas, con un total de 24 delegados de las dependencias.</t>
  </si>
  <si>
    <t>3.2</t>
  </si>
  <si>
    <t>Divulgar ampliamente a nuestros grupos de valor información relacionada sobre en qué consiste el mecanismo de rendición y petición de cuentas</t>
  </si>
  <si>
    <t xml:space="preserve">Estructurar e implementar un cronograma para la divulgación de información </t>
  </si>
  <si>
    <t>Un (1) cronograma de divulgación de información sobre en qué consiste el mecanismo de rendición y petición de cuentas formulado e implementado</t>
  </si>
  <si>
    <t>E1. Cronograma formulado con avances con corte a 25 de marzo</t>
  </si>
  <si>
    <t>Se formuló e inició la divulgación de información conforme al cronograma acordado.</t>
  </si>
  <si>
    <t xml:space="preserve">Se valida el avance a través de lo establecido en el cronograma de divulgación. </t>
  </si>
  <si>
    <t>E1. Cronograma de divulgación con enlaces de publicación</t>
  </si>
  <si>
    <r>
      <rPr>
        <sz val="11"/>
        <color theme="1"/>
        <rFont val="Aptos Narrow (Cuerpo)"/>
      </rPr>
      <t>Entre los meses de abril a junio se divulgaron 28 piezas de información, distribuidas en redes sociales y carusel,</t>
    </r>
    <r>
      <rPr>
        <sz val="11"/>
        <color theme="1"/>
        <rFont val="Aptos Narrow"/>
        <family val="2"/>
        <scheme val="minor"/>
      </rPr>
      <t xml:space="preserve">  por lo cual se culminó la publicación de información conforme al cronograma de divulgación formulado, el cual finalizó en el mes de junio. </t>
    </r>
  </si>
  <si>
    <t>3.3</t>
  </si>
  <si>
    <t>Realizar jornadas de sensibilización internas sobre rendición de cuentas al Comité Directivo, al Equipo líder de rendición de cuentas, a los equipos técnicos conformados para cada espacio de diálogo de rendición de cuentas y a los demás colaboradores de la entidad</t>
  </si>
  <si>
    <t>Realizar una jornada de sensibilización interna a los colaboradores de la Entidad sobre rendición de cuentas</t>
  </si>
  <si>
    <t>Una (1) jornada de sensibilización interna a los colaboradores de la Entidad sobre rendición de cuentas realizada</t>
  </si>
  <si>
    <t>Oficina Asesora de Planeación
Grupo de Comunicaciones</t>
  </si>
  <si>
    <t>E1. Citación preliminar de Gestión Humana a la jornada del 09 de abril
E2. Presentación</t>
  </si>
  <si>
    <t>Se programó, en el marco el PIC, la jornada de sensibilización para el 09 de abril. Igualmente, se elaboró la presentación para el espacio.</t>
  </si>
  <si>
    <t>Se valida la gestión asociada a la realización de la sensibilización. Sin embargo, dado que no se ha realizado -que es le producto- se considera que el avance es del 30%</t>
  </si>
  <si>
    <t>E1. Invitación masiva
E2. Presentación
E3. Asistencia</t>
  </si>
  <si>
    <r>
      <t>Se llevó a cabo la jornada el 0</t>
    </r>
    <r>
      <rPr>
        <sz val="11"/>
        <color theme="1"/>
        <rFont val="Aptos Narrow (Cuerpo)"/>
      </rPr>
      <t>8 de abril, con la asistencia de 32 colaboradores de la ANL</t>
    </r>
    <r>
      <rPr>
        <sz val="11"/>
        <color theme="1"/>
        <rFont val="Aptos Narrow"/>
        <family val="2"/>
        <scheme val="minor"/>
      </rPr>
      <t>A. Este evento se realizó conforme a lo estipulado en el PIC, por lo que contó con el apoyo de Gestión Humana.</t>
    </r>
  </si>
  <si>
    <t>3.3.2</t>
  </si>
  <si>
    <t>Realizar una jornada de sensibilización interna al Equipo líder de la rendición de cuentas sobre rendición de cuentas</t>
  </si>
  <si>
    <t>Una (1) jornada de sensibilización interna al Equipo líder de la rendición de cuentas sobre rendición de cuentas realizada</t>
  </si>
  <si>
    <t>E1. Listado de asistencia
E2. Presentación</t>
  </si>
  <si>
    <t xml:space="preserve">Se llevó a cabo la sensibilización al Equipo Líder el 16 de marzo. </t>
  </si>
  <si>
    <t xml:space="preserve">Se validan las evidencias de realización de la sensibilización al Equipo líder de rendición de cuentas. </t>
  </si>
  <si>
    <t>3.3.3</t>
  </si>
  <si>
    <t xml:space="preserve">Realizar una jornada de sensibilización interna al equipo técnico  para los espacios de diálogo de rendición de cuentas </t>
  </si>
  <si>
    <t xml:space="preserve">Una (1) jornada de sensibilización interna  al equipo técnico para los espacios de diálogo de rendición de cuentas </t>
  </si>
  <si>
    <t>E1. Presentación
E2. Asistencia</t>
  </si>
  <si>
    <r>
      <t xml:space="preserve">La jornada </t>
    </r>
    <r>
      <rPr>
        <sz val="11"/>
        <color theme="1"/>
        <rFont val="Aptos Narrow (Cuerpo)"/>
      </rPr>
      <t>de sensibilización se llevó a cabo</t>
    </r>
    <r>
      <rPr>
        <sz val="11"/>
        <color theme="1"/>
        <rFont val="Aptos Narrow"/>
        <family val="2"/>
        <scheme val="minor"/>
      </rPr>
      <t xml:space="preserve"> el día el 20 de abril,</t>
    </r>
    <r>
      <rPr>
        <sz val="11"/>
        <color theme="1"/>
        <rFont val="Aptos Narrow (Cuerpo)"/>
      </rPr>
      <t xml:space="preserve"> con la asistencia de 18 colaboradores de las diferentes áreas y/o subdirecciones de la ANLA.</t>
    </r>
  </si>
  <si>
    <t>3.4.</t>
  </si>
  <si>
    <t>Adquirir compromisos de mejora a la gestión institucional o justificar la no viabilización de propuestas de mejora recibidas por actores sociales, grupos de interés y  grupos de valor en el marco de los espacios de diálogo de rendición de cuentas adelantados, en el caso de que aplique</t>
  </si>
  <si>
    <t>Dos (2) matrices de vialibilización de compromisos de mejora a la gestión institucional debidamente diligenciada con la programación de los compromisos adquiridos o la justificación de la no viabilización de propuestas de mejora recibidas por los actores sociales, grupos de interés y  grupos de valor en el marco de los espacios de diálogo de rendición de cuentas adelantados, en el caso de que aplique, publicada</t>
  </si>
  <si>
    <t>E3.5.1.1 Alertas</t>
  </si>
  <si>
    <t>No aplica reporte dado que la actividad inicia en junio de 2026</t>
  </si>
  <si>
    <t xml:space="preserve">Actividad inicia en el mes de junio </t>
  </si>
  <si>
    <t xml:space="preserve">E1. PC-FO-10 MATRIZ DE VIABILIZACIÓN Y SEGUIMIENTO DE COMPROMISOS DE MEJORA A LA GESTIÓN INSTITUCIONAL GENERADOS EN ESPACIOS DE RENDICIÓN DE CUENTAS diligenciada </t>
  </si>
  <si>
    <t>Se viabilizó y adquirió un compromiso derivado de la Audiencia Pública Participativa Institucional de Rendición de Cuentas del pasado 29 de mayo.</t>
  </si>
  <si>
    <t>3.5.</t>
  </si>
  <si>
    <t>Hacer seguimiento a los compromisos de mejora a la gestión institucional vigentes generados con actores sociales, grupos de interés y  grupos de valor en el marco de los espacios de diálogo de rendición de cuentas adelantados</t>
  </si>
  <si>
    <t>3.5.1.</t>
  </si>
  <si>
    <t>Realizar seguimiento trimestral a los compromisos de mejora a la gestión institucional vigentes generados con actores sociales, grupos de interés y  grupos de valor en el marco de los espacios de diálogo de rendición de cuentas</t>
  </si>
  <si>
    <t>Tres (3) seguimientos realizados al avance de los compromisos de mejora</t>
  </si>
  <si>
    <t xml:space="preserve">Aunque el seguimiento inicia en abril es importante resaltar que se realizaron alertas el 27 de enero y el 2 de marzo a las dependencias que aún cuentan con compromisos activos </t>
  </si>
  <si>
    <t>Actividad inicia en el mes de abril</t>
  </si>
  <si>
    <t xml:space="preserve">3.5.1 I Seguimiento 2026 Compromisos (Matriz de seguimiento + Planes de trabajo + Evidencias) 
</t>
  </si>
  <si>
    <t>Se realiza seguimiento a la matriz de compromisos de rendición de cuentas, en la cual se evidencia que se encuentran aún en proceso las actividades  3.1 con un cumplimiento del 70% acorde con lo establecido en el plan de trabajo, la actividad 4.1 tiene un desempeño del 69% acorde con lo establecido en el plan de trabajo y  la actividad 5.2 aún no presenta avance , es importante resaltar que se envían las observaciones respectivas al seguimiento el 20 de abril. 
A su vez se solicita el segundo seguimiento del 2026, a través de correo electrónico el 25 de junio.  De 3 seguimientos planeados se realiza 1, por lo cual se presenta un avance del 33,33%</t>
  </si>
  <si>
    <t>3.5.2.</t>
  </si>
  <si>
    <t xml:space="preserve">Socializar al Comité Directivo los compromisos de  mejora a la gestión institucional con actores sociales, grupos de interés y  grupos de valor viabilizados en el marco de los espacios de diálogo de rendición de cuentas </t>
  </si>
  <si>
    <t>Dos (2) correos electrónicos a Comité Directivo de los compromisos viabilizados</t>
  </si>
  <si>
    <t>No aplica reporte dado que la actividad inicia en septiembrede 2026</t>
  </si>
  <si>
    <t>No aplica reporte dado que la actividad inicia en septiembre de 2026</t>
  </si>
  <si>
    <t>Actividad inicia en el mes de septiembre</t>
  </si>
  <si>
    <t>E1. Correo de socialización de adquisición de compromiso y balance de proceso de viabilización</t>
  </si>
  <si>
    <t>Se socializó al Comité Directivo, el 25 de junio, a través de correo electrónico, la adquisición de un compromiso de mejora y el balance del proceso de viabilización de la Audiencia Pública Participativa de Rendición de Cuentas Institucional 2026.</t>
  </si>
  <si>
    <t>3.5.3.</t>
  </si>
  <si>
    <t xml:space="preserve">Socializar al Comité Directivo alertas sobre el avance de ejecución de los compromisos de mejora a la gestión institucional vigentes generados con actores sociales, grupos de interés y  grupos de valor en el marco de los espacios de diálogo de rendición de cuentas </t>
  </si>
  <si>
    <t>Tres (3) correos electrónicos a Comité Directivo con alertas a las que se de lugar</t>
  </si>
  <si>
    <t xml:space="preserve">E5.3.1 230426 Correo avance (Primer Seguimiento 2026)
E5.3.1 230426 Anexo estado compromisos
</t>
  </si>
  <si>
    <t>El 23 de abril se envía correo  a los miembros del Comité directivo socializando el avance del estado de los 3 compromisos de Rendición de Cuentas Territorial 2025 que se encuentran activos, así como las alertas respectivas. 
1/3 correos= 33,33%</t>
  </si>
  <si>
    <t>3.6.</t>
  </si>
  <si>
    <t>Aplicar la encuesta de experiencia en los espacios de diálogo de rendición de cuentas</t>
  </si>
  <si>
    <t>3.6.1.</t>
  </si>
  <si>
    <r>
      <t>Aplicar la encuesta de experiencia en el espacio de diálogo institucional de rendición de cuen</t>
    </r>
    <r>
      <rPr>
        <sz val="10"/>
        <color theme="9"/>
        <rFont val="Arial Narrow"/>
        <family val="2"/>
      </rPr>
      <t>t</t>
    </r>
    <r>
      <rPr>
        <sz val="10"/>
        <rFont val="Arial Narrow"/>
        <family val="2"/>
      </rPr>
      <t>as</t>
    </r>
  </si>
  <si>
    <t>Dos (2) encuestas de experiencia aplicadas en los espacios de diálogo de rendición de cuentas liderados por la Entidad</t>
  </si>
  <si>
    <t>E1. PC-FO-08 ENCUESTA DE EXPERIENCIA DEL ESPACIO DE DIÁLOGO DE RENDICIÓN DE CUENTAS (2026) diligenciada</t>
  </si>
  <si>
    <r>
      <t>Se aplicó la encuesta de experiencia en la Audiencia Pública Participativa Institucional de Rendición de Cuentas del pasado 29 de mayo,</t>
    </r>
    <r>
      <rPr>
        <sz val="11"/>
        <color theme="1"/>
        <rFont val="Aptos Narrow (Cuerpo)"/>
      </rPr>
      <t xml:space="preserve"> la cual únicamente se obtuvo una respuesta de un asistente. </t>
    </r>
  </si>
  <si>
    <t>3.6.2.</t>
  </si>
  <si>
    <t xml:space="preserve">Aplicar la encuesta de experiencia en el espacio de diálogo de rendición de cuentas </t>
  </si>
  <si>
    <t>No aplica reporte dado que la actividad inicia en junio de 2027</t>
  </si>
  <si>
    <t>NA</t>
  </si>
  <si>
    <t xml:space="preserve">El próximo espacio programado esla Audiencia Pública Participativa Sectorial de Rendición de Cuentas el 11 de julio, en cabeza del Ministerio de Ambiente y Desarrollo Sostenible, por lo que esta encuesta se aplicará, bajo los lineamientos del Ministerio, ese día. </t>
  </si>
  <si>
    <t>Se validarán las evidencias en tercer seguimiento con corte a 30 de septiembre</t>
  </si>
  <si>
    <t>3.7.</t>
  </si>
  <si>
    <t>Elaborar y publicar el informe de cumplimiento de los lineamientos establecidos en el Manual Único de Rendición de Cuentas-MURC de los espacios de diálogo de rendición de cuentas adelantados</t>
  </si>
  <si>
    <t>3.7.1.</t>
  </si>
  <si>
    <t>Elaborar y publicar el informe de cumplimiento de los lineamientos establecidos en el Manual Único de Rendición de Cuentas-MURC del espacio de diálogo institucional</t>
  </si>
  <si>
    <t>Dos (2) informes de cumplimiento de los lineamientos establecidos en el Manual Único de Rendición de Cuentas-MURC, correspondientes con cada de espacio de diálogo liderado por la Entidad</t>
  </si>
  <si>
    <t>E1. Informe de Cumplimiento Lineamientos MURC - Audiencia Pública Participativa de Rendición de Cuentas Institucional
E2. Publicado en: https://www.anla.gov.co/01_anla/ciudadania/participacion-ciudadana/rendicion-de-cuentas</t>
  </si>
  <si>
    <t>Se elaboró y publicó el Informe de Cumplimiento Lineamientos MURC de la Audiencia Pública Participativa de Rendición de Cuentas Institucional.</t>
  </si>
  <si>
    <t>3.7.2.</t>
  </si>
  <si>
    <r>
      <t>Elaborar y publicar el informe de cumplimiento de los lineamientos establecidos en el Manual Único de Rendición de Cuentas-MURC del espacio de diálogo</t>
    </r>
    <r>
      <rPr>
        <b/>
        <sz val="10"/>
        <rFont val="Arial Narrow"/>
        <family val="2"/>
      </rPr>
      <t xml:space="preserve"> </t>
    </r>
    <r>
      <rPr>
        <sz val="10"/>
        <rFont val="Arial Narrow"/>
        <family val="2"/>
      </rPr>
      <t>focalizado</t>
    </r>
  </si>
  <si>
    <t xml:space="preserve">El próximo espacio programado esla Audiencia Pública Participativa Sectorial de Rendición de Cuentas el 11 de julio, en cabeza del Ministerio de Ambiente y Desarrollo Sostenible, por lo que este informe lo emitirá el Ministrio bajo sus propios linamientos. </t>
  </si>
  <si>
    <t>Nombre de la entidad:</t>
  </si>
  <si>
    <t>AUTORIDAD NACIONAL DE LICENCIAS AMBIENTALES</t>
  </si>
  <si>
    <t>Sector administrativo:</t>
  </si>
  <si>
    <t>AMBIENTE Y DESARROLLO SOSTENIBLE</t>
  </si>
  <si>
    <t>Departamento:</t>
  </si>
  <si>
    <t>Bogotá D.C</t>
  </si>
  <si>
    <t>Municipio:</t>
  </si>
  <si>
    <t xml:space="preserve">Bogotá </t>
  </si>
  <si>
    <t xml:space="preserve">Reporte Dependencia </t>
  </si>
  <si>
    <t>Monitoreo Oficina Asesora de planeación</t>
  </si>
  <si>
    <t>Seguimiento Oficina  control interno</t>
  </si>
  <si>
    <t>NO.</t>
  </si>
  <si>
    <t xml:space="preserve">Tramites </t>
  </si>
  <si>
    <t xml:space="preserve">Situación actual </t>
  </si>
  <si>
    <t xml:space="preserve">Mejora A implementar </t>
  </si>
  <si>
    <t xml:space="preserve">Tipo de Racionalización </t>
  </si>
  <si>
    <t>Beneficio al ciudadano y/o Entidad</t>
  </si>
  <si>
    <t>Evidencias del cumplimiento</t>
  </si>
  <si>
    <t>Acción de racionalización</t>
  </si>
  <si>
    <t xml:space="preserve">Fecha Final </t>
  </si>
  <si>
    <t xml:space="preserve">Responsables </t>
  </si>
  <si>
    <t xml:space="preserve">Respondió SI/NO </t>
  </si>
  <si>
    <t>Pregunta</t>
  </si>
  <si>
    <t xml:space="preserve">Evidencias </t>
  </si>
  <si>
    <t xml:space="preserve">Reporte Cualitativo </t>
  </si>
  <si>
    <t xml:space="preserve">Reporte Cuantitativo </t>
  </si>
  <si>
    <t>SI/NO</t>
  </si>
  <si>
    <t xml:space="preserve">Puntaje monitoreo de la estrategia de racionalización en el SUIT - Esperado </t>
  </si>
  <si>
    <t>Puntaje monitoreo de la estrategia de racionalización en el SUIT - Ejecutado (revisado)</t>
  </si>
  <si>
    <t>Observaciones/Recomendaciones</t>
  </si>
  <si>
    <t xml:space="preserve">SI/NO </t>
  </si>
  <si>
    <t xml:space="preserve">Puntaje monitoreo de la estrategia de racionalización en el SUIT - Ejecutado </t>
  </si>
  <si>
    <t>Prueba dinámica</t>
  </si>
  <si>
    <t>El trámite de prueba dinámica actualmente presenta un alto volumen de PQRS y de solicitudes por la entrada en vigencia escalonada de la Resolución 762 de 2022, entre ellas las relacionadas con vehículos de uso fuera de carretera, desde la Entidad se están implementando una serie de medidas de carácter procedimental y administrativo para lograr la estabilización del trámite, sin embargo ante los cambios implementados, hace falta implementar instrumentos externos que permitan al público conocer el procedimiento y paso a paso de los distintos procesos de radicación para los distintos tipos de vehículos.</t>
  </si>
  <si>
    <t>Elaborar la guía externa para la solicitud del Certificado de Emisiones por Prueba Dinámica (CEPD) y Visto Bueno por Protocolo de Montreal</t>
  </si>
  <si>
    <t>Administrativa</t>
  </si>
  <si>
    <t xml:space="preserve">Claridad en el trámite mediante la estandarización y optimización de los procesos administrativos para que sean más fáciles de entender y menos complejos para los ciudadanos, evitando reprocesos y dando linea sobre la documentación a presentar. </t>
  </si>
  <si>
    <t>Soporte de la publicación de la guía en la página web de la entidad y en GESPRO</t>
  </si>
  <si>
    <t>Mejora u optimización del proceso o procedimiento asociado al trámite</t>
  </si>
  <si>
    <t>SIPTA</t>
  </si>
  <si>
    <t>SI</t>
  </si>
  <si>
    <t>1. ¿Cuenta con el plan de trabajo para implementar la propuesta de mejora del trámite?</t>
  </si>
  <si>
    <t>Plan de trabajo</t>
  </si>
  <si>
    <t>Se cuenta con PDT para esta acciona qiue responde a las preguntas del SUIT y a las necesidades de la mejora</t>
  </si>
  <si>
    <t>Ninguna</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</si>
  <si>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</si>
  <si>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</si>
  <si>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</si>
  <si>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</si>
  <si>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</si>
  <si>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Sistemas de recolección de residuos de aparatos eléctricos y electrónicos (RAEE)</t>
  </si>
  <si>
    <t xml:space="preserve">
El trámite de sistemas de recolección de residuos de aparatos eléctricos y electrónicos (RAEE), actualmente presenta un flujo alto de solicitudes y de consultas de PQRS teniendo en cuenta la entrada en vigencia de la Resolución 851 de 2022 que abarca un gran listado de tipo de fabricantes, importadores, ensambladores o remanufacturadores, de aparatos eléctricos y electrónicos de consumo masivo que a partir de la entrada en vigencia de dicha normativa, ahora hacen parte del ámbito de aplicación. Ante la gran demanda, el tamaño de las solicitudes (colectivos) y lo ordenado por la Ley 1672 de 2013, Decreto 284 de 2018 y la Resolución 851 de 2022 se requiere de un desarrollo tecnológico que permita la radicación de las solicitudes dentro del aplicativo VITAL.
</t>
  </si>
  <si>
    <t>Desarrollo tecnológico para la radicación y procesamiento de datos dentro del aplicativo VITAL que abarque las etapas de evaluación, seguimiento y modificación para los Sistemas de recolección de residuos de aparatos eléctricos y electrónicos (RAEE)</t>
  </si>
  <si>
    <t xml:space="preserve">Tecnológica </t>
  </si>
  <si>
    <t>Optimización y automatización del trámite que permite agilizar los procesos y procedimientos de radicación al usuario externo</t>
  </si>
  <si>
    <t>Soporte de despliegue y funcionamiento del aplicativo en la plataforma VITAL</t>
  </si>
  <si>
    <t>Automatización, digitalización y procesamiento de datos.</t>
  </si>
  <si>
    <t>1/23/2026</t>
  </si>
  <si>
    <t>La acción cuenta con PDT para las vigencias 2026 y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</si>
</sst>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540A]dd\-mmm\-yy;@"/>
    <numFmt numFmtId="165" formatCode="[$-1540A]m/d/yyyy;@"/>
  </numFmts>
  <fonts count="62">
    <font>
      <sz val="11"/>
      <color theme="1"/>
      <name val="Aptos Narrow"/>
      <family val="2"/>
      <scheme val="minor"/>
    </font>
    <font>
      <sz val="11"/>
      <color theme="1"/>
      <name val="Aptos Narrow"/>
      <family val="2"/>
      <scheme val="minor"/>
    </font>
    <font>
      <sz val="10"/>
      <name val="Arial"/>
      <family val="2"/>
    </font>
    <font>
      <u/>
      <sz val="11"/>
      <color theme="10"/>
      <name val="Aptos Narrow"/>
      <family val="2"/>
      <scheme val="minor"/>
    </font>
    <font>
      <b/>
      <sz val="22"/>
      <color rgb="FF000000"/>
      <name val="Century Gothic"/>
      <family val="1"/>
    </font>
    <font>
      <sz val="11"/>
      <color theme="1"/>
      <name val="Century Gothic"/>
      <family val="1"/>
    </font>
    <font>
      <b/>
      <sz val="14"/>
      <color rgb="FFFFFFFF"/>
      <name val="Century Gothic"/>
      <family val="1"/>
    </font>
    <font>
      <sz val="14"/>
      <color theme="1"/>
      <name val="Century Gothic"/>
      <family val="1"/>
    </font>
    <font>
      <b/>
      <sz val="14"/>
      <name val="Century Gothic"/>
      <family val="1"/>
    </font>
    <font>
      <b/>
      <sz val="12"/>
      <name val="Century Gothic"/>
      <family val="1"/>
    </font>
    <font>
      <sz val="11"/>
      <color rgb="FF000000"/>
      <name val="Century Gothic"/>
      <family val="1"/>
    </font>
    <font>
      <b/>
      <sz val="14"/>
      <color rgb="FF000000"/>
      <name val="Century Gothic"/>
      <family val="1"/>
    </font>
    <font>
      <b/>
      <sz val="12"/>
      <color rgb="FF000000"/>
      <name val="Century Gothic"/>
      <family val="1"/>
    </font>
    <font>
      <sz val="11"/>
      <name val="Century Gothic"/>
      <family val="1"/>
    </font>
    <font>
      <b/>
      <sz val="12"/>
      <color theme="1"/>
      <name val="Century Gothic"/>
      <family val="1"/>
    </font>
    <font>
      <sz val="12"/>
      <color theme="1"/>
      <name val="Century Gothic"/>
      <family val="1"/>
    </font>
    <font>
      <sz val="10"/>
      <name val="Arial Narrow"/>
      <family val="2"/>
    </font>
    <font>
      <b/>
      <sz val="10"/>
      <name val="Arial Narrow"/>
      <family val="2"/>
    </font>
    <font>
      <sz val="10"/>
      <name val="Times New Roman"/>
      <family val="1"/>
    </font>
    <font>
      <sz val="10"/>
      <color theme="9"/>
      <name val="Arial Narrow"/>
      <family val="2"/>
    </font>
    <font>
      <sz val="10"/>
      <color theme="1"/>
      <name val="Arial Narrow"/>
      <family val="2"/>
    </font>
    <font>
      <b/>
      <sz val="10"/>
      <color theme="1"/>
      <name val="Arial Narrow"/>
      <family val="2"/>
    </font>
    <font>
      <sz val="10"/>
      <color rgb="FFFF0000"/>
      <name val="Arial Narrow"/>
      <family val="2"/>
    </font>
    <font>
      <sz val="8"/>
      <name val="Arial Narrow"/>
      <family val="2"/>
    </font>
    <font>
      <b/>
      <sz val="14"/>
      <name val="Arial Narrow"/>
      <family val="2"/>
    </font>
    <font>
      <sz val="11"/>
      <color theme="1"/>
      <name val="Century Gothic"/>
      <family val="2"/>
    </font>
    <font>
      <b/>
      <sz val="11"/>
      <color theme="1"/>
      <name val="Century Gothic"/>
      <family val="2"/>
    </font>
    <font>
      <sz val="11"/>
      <color rgb="FF000000"/>
      <name val="Century Gothic"/>
      <family val="2"/>
    </font>
    <font>
      <sz val="11"/>
      <color theme="5"/>
      <name val="Century Gothic"/>
      <family val="2"/>
    </font>
    <font>
      <sz val="11"/>
      <color indexed="72"/>
      <name val="Century Gothic"/>
      <family val="2"/>
    </font>
    <font>
      <sz val="9"/>
      <color indexed="72"/>
      <name val="Century Gothic"/>
      <family val="2"/>
    </font>
    <font>
      <b/>
      <sz val="11"/>
      <color theme="1"/>
      <name val="Aptos Narrow"/>
      <family val="2"/>
      <scheme val="minor"/>
    </font>
    <font>
      <b/>
      <sz val="12"/>
      <color indexed="72"/>
      <name val="Century Gothic"/>
      <family val="2"/>
    </font>
    <font>
      <b/>
      <sz val="9"/>
      <color indexed="72"/>
      <name val="Century Gothic"/>
      <family val="2"/>
    </font>
    <font>
      <b/>
      <sz val="11"/>
      <color rgb="FF000000"/>
      <name val="Century Gothic"/>
      <family val="2"/>
    </font>
    <font>
      <b/>
      <sz val="11"/>
      <color indexed="72"/>
      <name val="SansSerif"/>
    </font>
    <font>
      <sz val="11"/>
      <color theme="9" tint="-0.249977111117893"/>
      <name val="Aptos Narrow"/>
      <family val="2"/>
      <scheme val="minor"/>
    </font>
    <font>
      <b/>
      <sz val="11"/>
      <color theme="9" tint="-0.249977111117893"/>
      <name val="SansSerif"/>
    </font>
    <font>
      <sz val="9"/>
      <name val="SansSerif"/>
    </font>
    <font>
      <sz val="9"/>
      <color theme="9" tint="-0.249977111117893"/>
      <name val="SansSerif"/>
    </font>
    <font>
      <b/>
      <sz val="11"/>
      <color rgb="FF000000"/>
      <name val="Aptos Narrow"/>
      <family val="2"/>
      <scheme val="minor"/>
    </font>
    <font>
      <b/>
      <sz val="11"/>
      <color rgb="FFFFFFFF"/>
      <name val="Arial"/>
      <family val="2"/>
    </font>
    <font>
      <b/>
      <sz val="14"/>
      <color rgb="FF000000"/>
      <name val="Aptos Narrow"/>
      <family val="2"/>
      <scheme val="minor"/>
    </font>
    <font>
      <sz val="11"/>
      <color rgb="FF000000"/>
      <name val="Aptos Narrow"/>
      <family val="2"/>
      <scheme val="minor"/>
    </font>
    <font>
      <b/>
      <sz val="10"/>
      <color rgb="FF000000"/>
      <name val="Century Gothic"/>
      <family val="2"/>
    </font>
    <font>
      <b/>
      <sz val="10"/>
      <color rgb="FF000000"/>
      <name val="Century Gothic"/>
      <family val="1"/>
    </font>
    <font>
      <b/>
      <sz val="10"/>
      <color theme="0"/>
      <name val="Century Gothic"/>
      <family val="2"/>
    </font>
    <font>
      <b/>
      <sz val="11"/>
      <color theme="0"/>
      <name val="Century Gothic"/>
      <family val="2"/>
    </font>
    <font>
      <b/>
      <sz val="10"/>
      <color theme="0"/>
      <name val="Century Gothic"/>
      <family val="1"/>
    </font>
    <font>
      <b/>
      <sz val="10"/>
      <color rgb="FFFFFFFF"/>
      <name val="Century Gothic"/>
      <family val="2"/>
    </font>
    <font>
      <b/>
      <sz val="16"/>
      <color rgb="FF000000"/>
      <name val="Arial Narrow"/>
      <family val="2"/>
    </font>
    <font>
      <sz val="11"/>
      <color theme="5" tint="-0.249977111117893"/>
      <name val="Century Gothic"/>
      <family val="1"/>
    </font>
    <font>
      <sz val="11"/>
      <color theme="5" tint="-0.249977111117893"/>
      <name val="Aptos Narrow"/>
      <family val="2"/>
      <scheme val="minor"/>
    </font>
    <font>
      <sz val="10"/>
      <color rgb="FF000000"/>
      <name val="Tahoma"/>
      <family val="2"/>
    </font>
    <font>
      <b/>
      <sz val="10"/>
      <color rgb="FF000000"/>
      <name val="Tahoma"/>
      <family val="2"/>
    </font>
    <font>
      <sz val="8"/>
      <color rgb="FF000000"/>
      <name val="Century Gothic"/>
      <family val="1"/>
    </font>
    <font>
      <b/>
      <sz val="14"/>
      <color theme="1"/>
      <name val="Aptos Narrow"/>
      <family val="2"/>
      <scheme val="minor"/>
    </font>
    <font>
      <sz val="11"/>
      <color rgb="FFBE5014"/>
      <name val="Aptos Narrow"/>
      <family val="2"/>
      <scheme val="minor"/>
    </font>
    <font>
      <sz val="11"/>
      <color theme="1"/>
      <name val="Aptos Narrow (Cuerpo)"/>
    </font>
    <font>
      <b/>
      <sz val="11"/>
      <color theme="1"/>
      <name val="Century Gothic"/>
      <family val="1"/>
    </font>
    <font>
      <b/>
      <sz val="20"/>
      <color theme="0"/>
      <name val="Aptos Narrow"/>
      <scheme val="minor"/>
    </font>
    <font>
      <b/>
      <sz val="20"/>
      <color theme="1"/>
      <name val="Aptos Narrow"/>
      <scheme val="minor"/>
    </font>
  </fonts>
  <fills count="38">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3C7D22"/>
        <bgColor rgb="FF000000"/>
      </patternFill>
    </fill>
    <fill>
      <patternFill patternType="solid">
        <fgColor rgb="FFB5E6A2"/>
        <bgColor rgb="FF000000"/>
      </patternFill>
    </fill>
    <fill>
      <patternFill patternType="solid">
        <fgColor theme="9" tint="0.79998168889431442"/>
        <bgColor rgb="FF000000"/>
      </patternFill>
    </fill>
    <fill>
      <patternFill patternType="solid">
        <fgColor theme="4" tint="0.59999389629810485"/>
        <bgColor indexed="64"/>
      </patternFill>
    </fill>
    <fill>
      <patternFill patternType="solid">
        <fgColor theme="5" tint="0.79998168889431442"/>
        <bgColor indexed="64"/>
      </patternFill>
    </fill>
    <fill>
      <patternFill patternType="solid">
        <fgColor theme="5" tint="0.79998168889431442"/>
        <bgColor rgb="FF000000"/>
      </patternFill>
    </fill>
    <fill>
      <patternFill patternType="solid">
        <fgColor theme="0"/>
        <bgColor rgb="FF000000"/>
      </patternFill>
    </fill>
    <fill>
      <patternFill patternType="solid">
        <fgColor theme="0" tint="-0.14999847407452621"/>
        <bgColor indexed="64"/>
      </patternFill>
    </fill>
    <fill>
      <patternFill patternType="solid">
        <fgColor rgb="FFE0EDDA"/>
      </patternFill>
    </fill>
    <fill>
      <patternFill patternType="solid">
        <fgColor indexed="9"/>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indexed="22"/>
        <bgColor indexed="64"/>
      </patternFill>
    </fill>
    <fill>
      <patternFill patternType="solid">
        <fgColor theme="9" tint="0.39997558519241921"/>
        <bgColor indexed="64"/>
      </patternFill>
    </fill>
    <fill>
      <patternFill patternType="solid">
        <fgColor rgb="FF94DCF8"/>
        <bgColor rgb="FF000000"/>
      </patternFill>
    </fill>
    <fill>
      <patternFill patternType="solid">
        <fgColor rgb="FF8ED973"/>
        <bgColor rgb="FF000000"/>
      </patternFill>
    </fill>
    <fill>
      <patternFill patternType="solid">
        <fgColor rgb="FF44B3E1"/>
        <bgColor rgb="FF000000"/>
      </patternFill>
    </fill>
    <fill>
      <patternFill patternType="solid">
        <fgColor rgb="FF0C769E"/>
        <bgColor rgb="FF000000"/>
      </patternFill>
    </fill>
    <fill>
      <patternFill patternType="solid">
        <fgColor rgb="FFC6E0B4"/>
        <bgColor indexed="64"/>
      </patternFill>
    </fill>
    <fill>
      <patternFill patternType="solid">
        <fgColor theme="4" tint="-0.249977111117893"/>
        <bgColor indexed="64"/>
      </patternFill>
    </fill>
    <fill>
      <patternFill patternType="solid">
        <fgColor rgb="FF104861"/>
        <bgColor rgb="FF000000"/>
      </patternFill>
    </fill>
    <fill>
      <patternFill patternType="solid">
        <fgColor theme="9" tint="-0.499984740745262"/>
        <bgColor indexed="64"/>
      </patternFill>
    </fill>
    <fill>
      <patternFill patternType="solid">
        <fgColor theme="4" tint="0.79998168889431442"/>
        <bgColor indexed="64"/>
      </patternFill>
    </fill>
    <fill>
      <patternFill patternType="solid">
        <fgColor theme="6" tint="-0.499984740745262"/>
        <bgColor indexed="64"/>
      </patternFill>
    </fill>
    <fill>
      <patternFill patternType="solid">
        <fgColor rgb="FFDAF2D0"/>
        <bgColor rgb="FF000000"/>
      </patternFill>
    </fill>
    <fill>
      <patternFill patternType="solid">
        <fgColor rgb="FFD0D0D0"/>
        <bgColor rgb="FF000000"/>
      </patternFill>
    </fill>
    <fill>
      <patternFill patternType="solid">
        <fgColor rgb="FF002060"/>
        <bgColor indexed="64"/>
      </patternFill>
    </fill>
    <fill>
      <patternFill patternType="solid">
        <fgColor theme="0" tint="-0.249977111117893"/>
        <bgColor indexed="64"/>
      </patternFill>
    </fill>
    <fill>
      <patternFill patternType="solid">
        <fgColor theme="0" tint="-0.249977111117893"/>
        <bgColor rgb="FF000000"/>
      </patternFill>
    </fill>
    <fill>
      <patternFill patternType="solid">
        <fgColor rgb="FFBFBFBF"/>
        <bgColor rgb="FF000000"/>
      </patternFill>
    </fill>
    <fill>
      <patternFill patternType="solid">
        <fgColor rgb="FF00B05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medium">
        <color indexed="64"/>
      </right>
      <top style="medium">
        <color indexed="64"/>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style="thin">
        <color rgb="FF000000"/>
      </top>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rgb="FF000000"/>
      </left>
      <right style="medium">
        <color indexed="64"/>
      </right>
      <top style="medium">
        <color indexed="64"/>
      </top>
      <bottom/>
      <diagonal/>
    </border>
    <border>
      <left style="medium">
        <color indexed="8"/>
      </left>
      <right/>
      <top style="medium">
        <color indexed="64"/>
      </top>
      <bottom/>
      <diagonal/>
    </border>
    <border>
      <left style="medium">
        <color indexed="64"/>
      </left>
      <right style="medium">
        <color indexed="8"/>
      </right>
      <top style="medium">
        <color indexed="64"/>
      </top>
      <bottom/>
      <diagonal/>
    </border>
    <border>
      <left style="medium">
        <color indexed="8"/>
      </left>
      <right/>
      <top/>
      <bottom/>
      <diagonal/>
    </border>
    <border>
      <left style="medium">
        <color indexed="8"/>
      </left>
      <right style="medium">
        <color indexed="8"/>
      </right>
      <top/>
      <bottom/>
      <diagonal/>
    </border>
    <border>
      <left/>
      <right style="medium">
        <color indexed="8"/>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8"/>
      </right>
      <top/>
      <bottom style="medium">
        <color indexed="8"/>
      </bottom>
      <diagonal/>
    </border>
    <border>
      <left/>
      <right/>
      <top/>
      <bottom style="medium">
        <color indexed="8"/>
      </bottom>
      <diagonal/>
    </border>
    <border>
      <left style="medium">
        <color indexed="8"/>
      </left>
      <right/>
      <top/>
      <bottom style="medium">
        <color indexed="8"/>
      </bottom>
      <diagonal/>
    </border>
    <border>
      <left/>
      <right style="medium">
        <color indexed="8"/>
      </right>
      <top style="medium">
        <color indexed="8"/>
      </top>
      <bottom/>
      <diagonal/>
    </border>
    <border>
      <left/>
      <right/>
      <top style="medium">
        <color indexed="8"/>
      </top>
      <bottom/>
      <diagonal/>
    </border>
    <border>
      <left style="medium">
        <color indexed="8"/>
      </left>
      <right/>
      <top style="medium">
        <color indexed="8"/>
      </top>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top style="medium">
        <color indexed="8"/>
      </top>
      <bottom style="medium">
        <color indexed="8"/>
      </bottom>
      <diagonal/>
    </border>
    <border>
      <left style="medium">
        <color indexed="64"/>
      </left>
      <right style="medium">
        <color indexed="64"/>
      </right>
      <top/>
      <bottom style="thin">
        <color rgb="FF000000"/>
      </bottom>
      <diagonal/>
    </border>
    <border>
      <left style="medium">
        <color indexed="64"/>
      </left>
      <right style="thin">
        <color rgb="FF000000"/>
      </right>
      <top/>
      <bottom/>
      <diagonal/>
    </border>
    <border>
      <left style="thin">
        <color rgb="FF000000"/>
      </left>
      <right style="thin">
        <color rgb="FF000000"/>
      </right>
      <top style="thin">
        <color rgb="FF000000"/>
      </top>
      <bottom style="medium">
        <color indexed="64"/>
      </bottom>
      <diagonal/>
    </border>
    <border>
      <left/>
      <right style="thin">
        <color indexed="64"/>
      </right>
      <top style="thin">
        <color indexed="64"/>
      </top>
      <bottom/>
      <diagonal/>
    </border>
    <border>
      <left/>
      <right style="thin">
        <color rgb="FF000000"/>
      </right>
      <top style="thin">
        <color rgb="FF000000"/>
      </top>
      <bottom/>
      <diagonal/>
    </border>
    <border>
      <left style="thin">
        <color rgb="FF000000"/>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rgb="FF000000"/>
      </right>
      <top style="medium">
        <color indexed="64"/>
      </top>
      <bottom style="thin">
        <color rgb="FF000000"/>
      </bottom>
      <diagonal/>
    </border>
    <border>
      <left style="thin">
        <color indexed="64"/>
      </left>
      <right/>
      <top/>
      <bottom style="thin">
        <color indexed="64"/>
      </bottom>
      <diagonal/>
    </border>
    <border>
      <left/>
      <right style="thin">
        <color rgb="FF000000"/>
      </right>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rgb="FF000000"/>
      </left>
      <right style="thin">
        <color indexed="64"/>
      </right>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thin">
        <color indexed="64"/>
      </right>
      <top/>
      <bottom style="thin">
        <color rgb="FF000000"/>
      </bottom>
      <diagonal/>
    </border>
    <border>
      <left style="thin">
        <color indexed="64"/>
      </left>
      <right/>
      <top/>
      <bottom style="thin">
        <color rgb="FF000000"/>
      </bottom>
      <diagonal/>
    </border>
    <border>
      <left style="medium">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style="thin">
        <color indexed="64"/>
      </left>
      <right style="thin">
        <color indexed="64"/>
      </right>
      <top/>
      <bottom style="thin">
        <color rgb="FF000000"/>
      </bottom>
      <diagonal/>
    </border>
    <border>
      <left style="thin">
        <color indexed="64"/>
      </left>
      <right style="medium">
        <color indexed="64"/>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bottom style="thin">
        <color indexed="64"/>
      </bottom>
      <diagonal/>
    </border>
    <border>
      <left style="medium">
        <color rgb="FF000000"/>
      </left>
      <right style="medium">
        <color rgb="FF000000"/>
      </right>
      <top/>
      <bottom style="thin">
        <color rgb="FF000000"/>
      </bottom>
      <diagonal/>
    </border>
  </borders>
  <cellStyleXfs count="4">
    <xf numFmtId="0" fontId="0" fillId="0" borderId="0"/>
    <xf numFmtId="9" fontId="1" fillId="0" borderId="0" applyFont="0" applyFill="0" applyBorder="0" applyAlignment="0" applyProtection="0"/>
    <xf numFmtId="0" fontId="2" fillId="0" borderId="0"/>
    <xf numFmtId="0" fontId="3" fillId="0" borderId="0" applyNumberFormat="0" applyFill="0" applyBorder="0" applyAlignment="0" applyProtection="0"/>
  </cellStyleXfs>
  <cellXfs count="556">
    <xf numFmtId="0" fontId="0" fillId="0" borderId="0" xfId="0"/>
    <xf numFmtId="0" fontId="5" fillId="0" borderId="0" xfId="0" applyFont="1"/>
    <xf numFmtId="0" fontId="9" fillId="6"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5" fillId="0" borderId="0" xfId="0" applyFont="1" applyAlignment="1">
      <alignment horizontal="left"/>
    </xf>
    <xf numFmtId="0" fontId="14" fillId="0" borderId="0" xfId="0" applyFont="1"/>
    <xf numFmtId="0" fontId="5" fillId="0" borderId="0" xfId="0" applyFont="1" applyAlignment="1">
      <alignment horizontal="center" wrapText="1"/>
    </xf>
    <xf numFmtId="0" fontId="5" fillId="0" borderId="0" xfId="0" applyFont="1" applyAlignment="1">
      <alignment vertical="center"/>
    </xf>
    <xf numFmtId="9" fontId="14" fillId="7" borderId="4" xfId="0" applyNumberFormat="1" applyFont="1" applyFill="1" applyBorder="1" applyAlignment="1">
      <alignment horizontal="center" vertical="center"/>
    </xf>
    <xf numFmtId="0" fontId="14" fillId="6" borderId="1" xfId="0" applyFont="1" applyFill="1" applyBorder="1" applyAlignment="1">
      <alignment horizontal="center" vertical="center" wrapText="1"/>
    </xf>
    <xf numFmtId="0" fontId="4" fillId="0" borderId="7" xfId="0" applyFont="1" applyBorder="1" applyAlignment="1">
      <alignment horizontal="left" vertical="center"/>
    </xf>
    <xf numFmtId="0" fontId="7" fillId="0" borderId="0" xfId="0" applyFont="1" applyAlignment="1">
      <alignment horizontal="center"/>
    </xf>
    <xf numFmtId="0" fontId="5" fillId="0" borderId="0" xfId="0" applyFont="1" applyAlignment="1">
      <alignment horizont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2" fillId="0" borderId="7" xfId="0" applyFont="1" applyBorder="1" applyAlignment="1">
      <alignment horizontal="left" vertical="center"/>
    </xf>
    <xf numFmtId="0" fontId="10" fillId="3" borderId="9" xfId="0" applyFont="1" applyFill="1" applyBorder="1" applyAlignment="1">
      <alignment horizontal="center" vertical="center" wrapText="1"/>
    </xf>
    <xf numFmtId="14" fontId="5" fillId="8" borderId="3" xfId="0" applyNumberFormat="1" applyFont="1" applyFill="1" applyBorder="1" applyAlignment="1">
      <alignment horizontal="center" vertical="center" wrapText="1"/>
    </xf>
    <xf numFmtId="0" fontId="4" fillId="0" borderId="6" xfId="0" applyFont="1" applyBorder="1" applyAlignment="1">
      <alignment vertical="center"/>
    </xf>
    <xf numFmtId="0" fontId="9" fillId="6" borderId="20" xfId="0" applyFont="1" applyFill="1" applyBorder="1" applyAlignment="1">
      <alignment horizontal="center" vertical="center" wrapText="1"/>
    </xf>
    <xf numFmtId="0" fontId="5" fillId="0" borderId="20" xfId="0" applyFont="1" applyBorder="1" applyAlignment="1">
      <alignment horizontal="center" vertical="center" wrapText="1"/>
    </xf>
    <xf numFmtId="0" fontId="10" fillId="3" borderId="20" xfId="0" applyFont="1" applyFill="1" applyBorder="1" applyAlignment="1">
      <alignment horizontal="center" vertical="center" wrapText="1"/>
    </xf>
    <xf numFmtId="0" fontId="9" fillId="5" borderId="25" xfId="0" applyFont="1" applyFill="1" applyBorder="1" applyAlignment="1">
      <alignment vertical="center" wrapText="1"/>
    </xf>
    <xf numFmtId="0" fontId="9" fillId="6" borderId="25" xfId="0" applyFont="1" applyFill="1" applyBorder="1" applyAlignment="1">
      <alignment horizontal="center" vertical="center" wrapText="1"/>
    </xf>
    <xf numFmtId="9" fontId="9" fillId="6" borderId="25" xfId="1" applyFont="1" applyFill="1" applyBorder="1" applyAlignment="1">
      <alignment horizontal="center" vertical="center" wrapText="1"/>
    </xf>
    <xf numFmtId="0" fontId="5" fillId="0" borderId="25" xfId="0" applyFont="1" applyBorder="1" applyAlignment="1">
      <alignment horizontal="left" vertical="center" wrapText="1"/>
    </xf>
    <xf numFmtId="0" fontId="5" fillId="0" borderId="25" xfId="0" applyFont="1" applyBorder="1" applyAlignment="1">
      <alignment horizontal="center" vertical="center" wrapText="1"/>
    </xf>
    <xf numFmtId="0" fontId="10" fillId="3" borderId="25" xfId="0" applyFont="1" applyFill="1" applyBorder="1" applyAlignment="1">
      <alignment horizontal="center" vertical="center" wrapText="1"/>
    </xf>
    <xf numFmtId="14" fontId="5" fillId="3" borderId="27" xfId="0" applyNumberFormat="1" applyFont="1" applyFill="1" applyBorder="1" applyAlignment="1">
      <alignment horizontal="center" vertical="center" wrapText="1"/>
    </xf>
    <xf numFmtId="14" fontId="5" fillId="8" borderId="28"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4" fillId="0" borderId="5" xfId="0" applyFont="1" applyBorder="1" applyAlignment="1">
      <alignment vertical="center"/>
    </xf>
    <xf numFmtId="0" fontId="10" fillId="3" borderId="21"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left"/>
    </xf>
    <xf numFmtId="14"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7" fillId="0" borderId="1" xfId="0" applyFont="1" applyBorder="1" applyAlignment="1">
      <alignment horizontal="center" vertical="center" wrapText="1"/>
    </xf>
    <xf numFmtId="0" fontId="16" fillId="0" borderId="1" xfId="2"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20" fillId="0" borderId="1" xfId="2" applyFont="1" applyBorder="1" applyAlignment="1">
      <alignment horizontal="center" vertical="center" wrapText="1"/>
    </xf>
    <xf numFmtId="0" fontId="19" fillId="11" borderId="1" xfId="0" applyFont="1" applyFill="1" applyBorder="1" applyAlignment="1">
      <alignment horizontal="left" vertical="center" wrapText="1"/>
    </xf>
    <xf numFmtId="0" fontId="17" fillId="11" borderId="1" xfId="0" applyFont="1" applyFill="1" applyBorder="1" applyAlignment="1">
      <alignment horizontal="center" vertical="center" wrapText="1"/>
    </xf>
    <xf numFmtId="0" fontId="20"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20" fillId="11" borderId="1" xfId="0" applyFont="1" applyFill="1" applyBorder="1" applyAlignment="1">
      <alignment horizontal="left" vertical="center" wrapText="1"/>
    </xf>
    <xf numFmtId="0" fontId="17" fillId="12" borderId="1" xfId="0" applyFont="1" applyFill="1" applyBorder="1" applyAlignment="1">
      <alignment horizontal="center" vertical="center" wrapText="1"/>
    </xf>
    <xf numFmtId="0" fontId="23" fillId="0" borderId="0" xfId="0" applyFont="1" applyAlignment="1">
      <alignment horizontal="center" vertical="center" wrapText="1"/>
    </xf>
    <xf numFmtId="0" fontId="18" fillId="0" borderId="0" xfId="0" applyFont="1" applyAlignment="1">
      <alignment horizontal="left" vertical="top"/>
    </xf>
    <xf numFmtId="14" fontId="5" fillId="8" borderId="22" xfId="0" applyNumberFormat="1" applyFont="1" applyFill="1" applyBorder="1" applyAlignment="1">
      <alignment horizontal="center" vertical="center" wrapText="1"/>
    </xf>
    <xf numFmtId="0" fontId="25" fillId="0" borderId="0" xfId="0" applyFont="1"/>
    <xf numFmtId="0" fontId="25" fillId="0" borderId="0" xfId="0" applyFont="1" applyAlignment="1">
      <alignment wrapText="1"/>
    </xf>
    <xf numFmtId="0" fontId="26" fillId="0" borderId="0" xfId="0" applyFont="1"/>
    <xf numFmtId="0" fontId="27" fillId="13" borderId="4" xfId="0" applyFont="1" applyFill="1" applyBorder="1" applyAlignment="1">
      <alignment horizontal="center" vertical="center" wrapText="1"/>
    </xf>
    <xf numFmtId="0" fontId="27" fillId="13" borderId="0" xfId="0" applyFont="1" applyFill="1" applyAlignment="1">
      <alignment horizontal="left" vertical="center" wrapText="1"/>
    </xf>
    <xf numFmtId="0" fontId="27" fillId="13" borderId="7" xfId="0" applyFont="1" applyFill="1" applyBorder="1" applyAlignment="1">
      <alignment horizontal="center" vertical="center" wrapText="1"/>
    </xf>
    <xf numFmtId="0" fontId="28" fillId="13" borderId="29" xfId="0" applyFont="1" applyFill="1" applyBorder="1" applyAlignment="1">
      <alignment horizontal="center" vertical="center" wrapText="1"/>
    </xf>
    <xf numFmtId="0" fontId="29" fillId="14" borderId="25" xfId="0" applyFont="1" applyFill="1" applyBorder="1" applyAlignment="1">
      <alignment horizontal="center" vertical="center" wrapText="1"/>
    </xf>
    <xf numFmtId="0" fontId="29" fillId="15" borderId="25" xfId="0" applyFont="1" applyFill="1" applyBorder="1" applyAlignment="1">
      <alignment horizontal="center" vertical="center" wrapText="1"/>
    </xf>
    <xf numFmtId="0" fontId="29" fillId="13" borderId="25" xfId="0" applyFont="1" applyFill="1" applyBorder="1" applyAlignment="1">
      <alignment vertical="center" wrapText="1"/>
    </xf>
    <xf numFmtId="0" fontId="29" fillId="16" borderId="25" xfId="0" applyFont="1" applyFill="1" applyBorder="1" applyAlignment="1">
      <alignment vertical="center" wrapText="1"/>
    </xf>
    <xf numFmtId="9" fontId="29" fillId="16" borderId="25" xfId="0" applyNumberFormat="1" applyFont="1" applyFill="1" applyBorder="1" applyAlignment="1">
      <alignment horizontal="center" vertical="center" wrapText="1"/>
    </xf>
    <xf numFmtId="0" fontId="29" fillId="17" borderId="25" xfId="0" applyFont="1" applyFill="1" applyBorder="1" applyAlignment="1">
      <alignment horizontal="center" vertical="center" wrapText="1"/>
    </xf>
    <xf numFmtId="0" fontId="29" fillId="16" borderId="25" xfId="0" applyFont="1" applyFill="1" applyBorder="1" applyAlignment="1">
      <alignment horizontal="center" vertical="center" wrapText="1"/>
    </xf>
    <xf numFmtId="0" fontId="27" fillId="13" borderId="25" xfId="0" applyFont="1" applyFill="1" applyBorder="1" applyAlignment="1">
      <alignment horizontal="left" vertical="center" wrapText="1"/>
    </xf>
    <xf numFmtId="0" fontId="29" fillId="13" borderId="25" xfId="0" applyFont="1" applyFill="1" applyBorder="1" applyAlignment="1">
      <alignment horizontal="left" vertical="center" wrapText="1"/>
    </xf>
    <xf numFmtId="0" fontId="30" fillId="18" borderId="28" xfId="0" applyFont="1" applyFill="1" applyBorder="1" applyAlignment="1">
      <alignment horizontal="center" vertical="center" wrapText="1"/>
    </xf>
    <xf numFmtId="0" fontId="30" fillId="18" borderId="3" xfId="0" applyFont="1" applyFill="1" applyBorder="1" applyAlignment="1">
      <alignment horizontal="center" vertical="center" wrapText="1"/>
    </xf>
    <xf numFmtId="0" fontId="30" fillId="18" borderId="8" xfId="0" applyFont="1" applyFill="1" applyBorder="1" applyAlignment="1">
      <alignment horizontal="center" vertical="center" wrapText="1"/>
    </xf>
    <xf numFmtId="0" fontId="28" fillId="13" borderId="2"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29" fillId="15" borderId="1" xfId="0" applyFont="1" applyFill="1" applyBorder="1" applyAlignment="1">
      <alignment horizontal="center" vertical="center" wrapText="1"/>
    </xf>
    <xf numFmtId="0" fontId="29" fillId="13" borderId="1" xfId="0" applyFont="1" applyFill="1" applyBorder="1" applyAlignment="1">
      <alignment vertical="center" wrapText="1"/>
    </xf>
    <xf numFmtId="0" fontId="29" fillId="16" borderId="1" xfId="0" applyFont="1" applyFill="1" applyBorder="1" applyAlignment="1">
      <alignment vertical="center" wrapText="1"/>
    </xf>
    <xf numFmtId="9" fontId="29" fillId="16" borderId="1" xfId="0" applyNumberFormat="1" applyFont="1" applyFill="1" applyBorder="1" applyAlignment="1">
      <alignment horizontal="center" vertical="center" wrapText="1"/>
    </xf>
    <xf numFmtId="0" fontId="29" fillId="17" borderId="1" xfId="0" applyFont="1" applyFill="1" applyBorder="1" applyAlignment="1">
      <alignment horizontal="center" vertical="center" wrapText="1"/>
    </xf>
    <xf numFmtId="0" fontId="29" fillId="16" borderId="34" xfId="0" applyFont="1" applyFill="1" applyBorder="1" applyAlignment="1">
      <alignment horizontal="center" vertical="center" wrapText="1"/>
    </xf>
    <xf numFmtId="0" fontId="27" fillId="13" borderId="1" xfId="0" applyFont="1" applyFill="1" applyBorder="1" applyAlignment="1">
      <alignment horizontal="left" vertical="center" wrapText="1"/>
    </xf>
    <xf numFmtId="0" fontId="29" fillId="13" borderId="1" xfId="0" applyFont="1" applyFill="1" applyBorder="1" applyAlignment="1">
      <alignment horizontal="left" vertical="center" wrapText="1"/>
    </xf>
    <xf numFmtId="0" fontId="29" fillId="16" borderId="40" xfId="0" applyFont="1" applyFill="1" applyBorder="1" applyAlignment="1">
      <alignment horizontal="center" vertical="center" wrapText="1"/>
    </xf>
    <xf numFmtId="0" fontId="29" fillId="16" borderId="1" xfId="0" applyFont="1" applyFill="1" applyBorder="1" applyAlignment="1">
      <alignment horizontal="center" vertical="center" wrapText="1"/>
    </xf>
    <xf numFmtId="0" fontId="30" fillId="18" borderId="41" xfId="0" applyFont="1" applyFill="1" applyBorder="1" applyAlignment="1">
      <alignment horizontal="center" vertical="center" wrapText="1"/>
    </xf>
    <xf numFmtId="0" fontId="30" fillId="18" borderId="42" xfId="0" applyFont="1" applyFill="1" applyBorder="1" applyAlignment="1">
      <alignment horizontal="center" vertical="center" wrapText="1"/>
    </xf>
    <xf numFmtId="0" fontId="28" fillId="13" borderId="23" xfId="0" applyFont="1" applyFill="1" applyBorder="1" applyAlignment="1">
      <alignment horizontal="center" vertical="center" wrapText="1"/>
    </xf>
    <xf numFmtId="0" fontId="29" fillId="14" borderId="20" xfId="0" applyFont="1" applyFill="1" applyBorder="1" applyAlignment="1">
      <alignment horizontal="center" vertical="center" wrapText="1"/>
    </xf>
    <xf numFmtId="0" fontId="29" fillId="15" borderId="20" xfId="0" applyFont="1" applyFill="1" applyBorder="1" applyAlignment="1">
      <alignment horizontal="center" vertical="center" wrapText="1"/>
    </xf>
    <xf numFmtId="0" fontId="29" fillId="13" borderId="20" xfId="0" applyFont="1" applyFill="1" applyBorder="1" applyAlignment="1">
      <alignment vertical="center" wrapText="1"/>
    </xf>
    <xf numFmtId="0" fontId="29" fillId="16" borderId="20" xfId="0" applyFont="1" applyFill="1" applyBorder="1" applyAlignment="1">
      <alignment vertical="center" wrapText="1"/>
    </xf>
    <xf numFmtId="9" fontId="29" fillId="16" borderId="20" xfId="0" applyNumberFormat="1" applyFont="1" applyFill="1" applyBorder="1" applyAlignment="1">
      <alignment horizontal="center" vertical="center" wrapText="1"/>
    </xf>
    <xf numFmtId="0" fontId="29" fillId="17" borderId="20" xfId="0" applyFont="1" applyFill="1" applyBorder="1" applyAlignment="1">
      <alignment horizontal="center" vertical="center" wrapText="1"/>
    </xf>
    <xf numFmtId="0" fontId="29" fillId="16" borderId="43" xfId="0" applyFont="1" applyFill="1" applyBorder="1" applyAlignment="1">
      <alignment horizontal="center" vertical="center" wrapText="1"/>
    </xf>
    <xf numFmtId="0" fontId="27" fillId="13" borderId="20" xfId="0" applyFont="1" applyFill="1" applyBorder="1" applyAlignment="1">
      <alignment horizontal="left" vertical="center" wrapText="1"/>
    </xf>
    <xf numFmtId="0" fontId="29" fillId="13" borderId="20" xfId="0" applyFont="1" applyFill="1" applyBorder="1" applyAlignment="1">
      <alignment horizontal="left" vertical="center" wrapText="1"/>
    </xf>
    <xf numFmtId="0" fontId="30" fillId="18" borderId="22" xfId="0" applyFont="1" applyFill="1" applyBorder="1" applyAlignment="1">
      <alignment horizontal="center" vertical="center" wrapText="1"/>
    </xf>
    <xf numFmtId="0" fontId="30" fillId="18" borderId="44" xfId="0" applyFont="1" applyFill="1" applyBorder="1" applyAlignment="1">
      <alignment horizontal="center" vertical="center" wrapText="1"/>
    </xf>
    <xf numFmtId="0" fontId="32" fillId="15" borderId="45" xfId="0" applyFont="1" applyFill="1" applyBorder="1" applyAlignment="1">
      <alignment horizontal="center" vertical="center" wrapText="1"/>
    </xf>
    <xf numFmtId="0" fontId="33" fillId="15" borderId="45" xfId="0" applyFont="1" applyFill="1" applyBorder="1" applyAlignment="1">
      <alignment horizontal="center" vertical="center" wrapText="1"/>
    </xf>
    <xf numFmtId="0" fontId="33" fillId="16" borderId="46" xfId="0" applyFont="1" applyFill="1" applyBorder="1" applyAlignment="1">
      <alignment horizontal="center" vertical="center" wrapText="1"/>
    </xf>
    <xf numFmtId="0" fontId="33" fillId="16" borderId="45" xfId="0" applyFont="1" applyFill="1" applyBorder="1" applyAlignment="1">
      <alignment horizontal="center" vertical="center" wrapText="1"/>
    </xf>
    <xf numFmtId="0" fontId="32" fillId="19" borderId="6" xfId="0" applyFont="1" applyFill="1" applyBorder="1" applyAlignment="1">
      <alignment horizontal="center" vertical="center" wrapText="1"/>
    </xf>
    <xf numFmtId="0" fontId="32" fillId="19" borderId="7" xfId="0" applyFont="1" applyFill="1" applyBorder="1" applyAlignment="1">
      <alignment horizontal="center" vertical="center" wrapText="1"/>
    </xf>
    <xf numFmtId="0" fontId="32" fillId="19" borderId="47" xfId="0" applyFont="1" applyFill="1" applyBorder="1" applyAlignment="1">
      <alignment horizontal="center" vertical="center" wrapText="1"/>
    </xf>
    <xf numFmtId="0" fontId="33" fillId="19" borderId="48" xfId="0" applyFont="1" applyFill="1" applyBorder="1" applyAlignment="1">
      <alignment horizontal="center" vertical="center" wrapText="1"/>
    </xf>
    <xf numFmtId="0" fontId="33" fillId="16" borderId="38" xfId="0" applyFont="1" applyFill="1" applyBorder="1" applyAlignment="1">
      <alignment horizontal="center" vertical="center" wrapText="1"/>
    </xf>
    <xf numFmtId="0" fontId="32" fillId="19" borderId="0" xfId="0" applyFont="1" applyFill="1" applyAlignment="1">
      <alignment horizontal="center" vertical="center" wrapText="1"/>
    </xf>
    <xf numFmtId="0" fontId="32" fillId="19" borderId="49" xfId="0" applyFont="1" applyFill="1" applyBorder="1" applyAlignment="1">
      <alignment horizontal="center" vertical="center" wrapText="1"/>
    </xf>
    <xf numFmtId="0" fontId="33" fillId="19" borderId="50" xfId="0" applyFont="1" applyFill="1" applyBorder="1" applyAlignment="1">
      <alignment horizontal="center" vertical="center" wrapText="1"/>
    </xf>
    <xf numFmtId="0" fontId="33" fillId="19" borderId="49" xfId="0" applyFont="1" applyFill="1" applyBorder="1" applyAlignment="1">
      <alignment horizontal="center" vertical="center" wrapText="1"/>
    </xf>
    <xf numFmtId="0" fontId="33" fillId="16" borderId="46" xfId="0" applyFont="1" applyFill="1" applyBorder="1" applyAlignment="1">
      <alignment vertical="center" wrapText="1"/>
    </xf>
    <xf numFmtId="0" fontId="33" fillId="19" borderId="51" xfId="0" applyFont="1" applyFill="1" applyBorder="1" applyAlignment="1">
      <alignment horizontal="center" vertical="center" wrapText="1"/>
    </xf>
    <xf numFmtId="0" fontId="28" fillId="13" borderId="36" xfId="0" applyFont="1" applyFill="1" applyBorder="1" applyAlignment="1">
      <alignment horizontal="center" vertical="center" wrapText="1"/>
    </xf>
    <xf numFmtId="0" fontId="29" fillId="0" borderId="36" xfId="0" applyFont="1" applyBorder="1" applyAlignment="1">
      <alignment vertical="center" wrapText="1"/>
    </xf>
    <xf numFmtId="0" fontId="27" fillId="13" borderId="36" xfId="0" applyFont="1" applyFill="1" applyBorder="1" applyAlignment="1">
      <alignment horizontal="left" vertical="center" wrapText="1"/>
    </xf>
    <xf numFmtId="0" fontId="29" fillId="13" borderId="36" xfId="0" applyFont="1" applyFill="1" applyBorder="1" applyAlignment="1">
      <alignment horizontal="left" vertical="center" wrapText="1"/>
    </xf>
    <xf numFmtId="0" fontId="27" fillId="0" borderId="0" xfId="0" applyFont="1" applyAlignment="1">
      <alignment horizontal="center" vertical="center" wrapText="1"/>
    </xf>
    <xf numFmtId="14" fontId="27" fillId="0" borderId="0" xfId="0" applyNumberFormat="1" applyFont="1" applyAlignment="1">
      <alignment horizontal="center" vertical="center"/>
    </xf>
    <xf numFmtId="0" fontId="27" fillId="0" borderId="0" xfId="0" applyFont="1" applyAlignment="1">
      <alignment horizontal="center" vertical="center"/>
    </xf>
    <xf numFmtId="0" fontId="25" fillId="0" borderId="0" xfId="0" applyFont="1" applyAlignment="1">
      <alignment horizontal="center" vertical="center" wrapText="1"/>
    </xf>
    <xf numFmtId="0" fontId="34" fillId="0" borderId="0" xfId="0" applyFont="1" applyAlignment="1">
      <alignment horizontal="center" vertical="center" wrapText="1"/>
    </xf>
    <xf numFmtId="0" fontId="0" fillId="0" borderId="0" xfId="0" applyAlignment="1">
      <alignment vertical="center" wrapText="1"/>
    </xf>
    <xf numFmtId="0" fontId="32" fillId="19" borderId="45" xfId="0" applyFont="1" applyFill="1" applyBorder="1" applyAlignment="1">
      <alignment horizontal="center" vertical="center" wrapText="1"/>
    </xf>
    <xf numFmtId="0" fontId="26" fillId="20" borderId="34" xfId="0" applyFont="1" applyFill="1" applyBorder="1" applyAlignment="1">
      <alignment horizontal="center" vertical="center" wrapText="1"/>
    </xf>
    <xf numFmtId="0" fontId="35" fillId="0" borderId="0" xfId="0" applyFont="1" applyAlignment="1">
      <alignment horizontal="left" vertical="center" wrapText="1"/>
    </xf>
    <xf numFmtId="0" fontId="38" fillId="0" borderId="0" xfId="0" applyFont="1" applyAlignment="1">
      <alignment horizontal="left" vertical="top" wrapText="1"/>
    </xf>
    <xf numFmtId="0" fontId="39" fillId="0" borderId="0" xfId="0" applyFont="1" applyAlignment="1">
      <alignment horizontal="left" vertical="top" wrapText="1"/>
    </xf>
    <xf numFmtId="14" fontId="16" fillId="0" borderId="1" xfId="0" applyNumberFormat="1" applyFont="1" applyBorder="1" applyAlignment="1">
      <alignment horizontal="center" vertical="center" shrinkToFit="1"/>
    </xf>
    <xf numFmtId="14" fontId="20" fillId="0" borderId="1" xfId="0" applyNumberFormat="1" applyFont="1" applyBorder="1" applyAlignment="1">
      <alignment horizontal="center" vertical="center" shrinkToFit="1"/>
    </xf>
    <xf numFmtId="9" fontId="9" fillId="6" borderId="20" xfId="1" applyFont="1" applyFill="1" applyBorder="1" applyAlignment="1">
      <alignment horizontal="center" vertical="center" wrapText="1"/>
    </xf>
    <xf numFmtId="9" fontId="9" fillId="6" borderId="1" xfId="1" applyFont="1" applyFill="1" applyBorder="1" applyAlignment="1">
      <alignment horizontal="center" vertical="center" wrapText="1"/>
    </xf>
    <xf numFmtId="9" fontId="14" fillId="6" borderId="1" xfId="1" applyFont="1" applyFill="1" applyBorder="1" applyAlignment="1">
      <alignment horizontal="center" vertical="center" wrapText="1"/>
    </xf>
    <xf numFmtId="0" fontId="41" fillId="23" borderId="7" xfId="0" applyFont="1" applyFill="1" applyBorder="1" applyAlignment="1">
      <alignment horizontal="center" vertical="center" wrapText="1"/>
    </xf>
    <xf numFmtId="0" fontId="41" fillId="24" borderId="7" xfId="0" applyFont="1" applyFill="1" applyBorder="1" applyAlignment="1">
      <alignment horizontal="center" vertical="center" wrapText="1"/>
    </xf>
    <xf numFmtId="0" fontId="40" fillId="0" borderId="14" xfId="0" applyFont="1" applyBorder="1" applyAlignment="1">
      <alignment horizontal="center" vertical="center"/>
    </xf>
    <xf numFmtId="0" fontId="40" fillId="0" borderId="12" xfId="0" applyFont="1" applyBorder="1" applyAlignment="1">
      <alignment horizontal="left" vertical="center" wrapText="1"/>
    </xf>
    <xf numFmtId="10" fontId="42" fillId="5" borderId="12" xfId="0" applyNumberFormat="1" applyFont="1" applyFill="1" applyBorder="1" applyAlignment="1">
      <alignment horizontal="center" vertical="center"/>
    </xf>
    <xf numFmtId="10" fontId="42" fillId="22" borderId="12" xfId="0" applyNumberFormat="1" applyFont="1" applyFill="1" applyBorder="1" applyAlignment="1">
      <alignment horizontal="center" vertical="center"/>
    </xf>
    <xf numFmtId="0" fontId="43" fillId="0" borderId="68" xfId="0" applyFont="1" applyBorder="1" applyAlignment="1">
      <alignment vertical="center" wrapText="1"/>
    </xf>
    <xf numFmtId="0" fontId="40" fillId="0" borderId="69" xfId="0" applyFont="1" applyBorder="1" applyAlignment="1">
      <alignment horizontal="center" vertical="center"/>
    </xf>
    <xf numFmtId="0" fontId="40" fillId="0" borderId="11" xfId="0" applyFont="1" applyBorder="1" applyAlignment="1">
      <alignment horizontal="left" vertical="center" wrapText="1"/>
    </xf>
    <xf numFmtId="10" fontId="42" fillId="22" borderId="11" xfId="0" applyNumberFormat="1" applyFont="1" applyFill="1" applyBorder="1" applyAlignment="1">
      <alignment horizontal="center" vertical="center"/>
    </xf>
    <xf numFmtId="0" fontId="43" fillId="0" borderId="30" xfId="0" applyFont="1" applyBorder="1" applyAlignment="1">
      <alignment vertical="center" wrapText="1"/>
    </xf>
    <xf numFmtId="0" fontId="40" fillId="0" borderId="15" xfId="0" applyFont="1" applyBorder="1" applyAlignment="1">
      <alignment horizontal="center" vertical="center"/>
    </xf>
    <xf numFmtId="0" fontId="40" fillId="10" borderId="70" xfId="0" applyFont="1" applyFill="1" applyBorder="1" applyAlignment="1">
      <alignment horizontal="left" vertical="center" wrapText="1"/>
    </xf>
    <xf numFmtId="0" fontId="42" fillId="22" borderId="70" xfId="0" applyFont="1" applyFill="1" applyBorder="1" applyAlignment="1">
      <alignment horizontal="center" vertical="center"/>
    </xf>
    <xf numFmtId="0" fontId="42" fillId="5" borderId="70" xfId="0" applyFont="1" applyFill="1" applyBorder="1" applyAlignment="1">
      <alignment horizontal="center" vertical="center"/>
    </xf>
    <xf numFmtId="0" fontId="43" fillId="0" borderId="16" xfId="0" applyFont="1" applyBorder="1" applyAlignment="1">
      <alignment horizontal="left" vertical="center" wrapText="1"/>
    </xf>
    <xf numFmtId="0" fontId="15"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vertical="top"/>
    </xf>
    <xf numFmtId="14" fontId="44" fillId="20" borderId="7" xfId="0" applyNumberFormat="1" applyFont="1" applyFill="1" applyBorder="1" applyAlignment="1">
      <alignment horizontal="center" vertical="center" wrapText="1" readingOrder="1"/>
    </xf>
    <xf numFmtId="14" fontId="34" fillId="20" borderId="7" xfId="0" applyNumberFormat="1" applyFont="1" applyFill="1" applyBorder="1" applyAlignment="1">
      <alignment horizontal="center" vertical="center" wrapText="1" readingOrder="1"/>
    </xf>
    <xf numFmtId="14" fontId="45" fillId="20" borderId="7" xfId="0" applyNumberFormat="1" applyFont="1" applyFill="1" applyBorder="1" applyAlignment="1">
      <alignment horizontal="center" vertical="center" wrapText="1" readingOrder="1"/>
    </xf>
    <xf numFmtId="0" fontId="44" fillId="25" borderId="71" xfId="0" applyFont="1" applyFill="1" applyBorder="1" applyAlignment="1" applyProtection="1">
      <alignment horizontal="center" vertical="center" wrapText="1" readingOrder="1"/>
      <protection locked="0"/>
    </xf>
    <xf numFmtId="0" fontId="44" fillId="25" borderId="34" xfId="0" applyFont="1" applyFill="1" applyBorder="1" applyAlignment="1" applyProtection="1">
      <alignment horizontal="center" vertical="center" wrapText="1" readingOrder="1"/>
      <protection locked="0"/>
    </xf>
    <xf numFmtId="0" fontId="46" fillId="26" borderId="34" xfId="0" applyFont="1" applyFill="1" applyBorder="1" applyAlignment="1" applyProtection="1">
      <alignment horizontal="center" vertical="center" wrapText="1" readingOrder="1"/>
      <protection locked="0"/>
    </xf>
    <xf numFmtId="9" fontId="44" fillId="25" borderId="34" xfId="1" applyFont="1" applyFill="1" applyBorder="1" applyAlignment="1" applyProtection="1">
      <alignment horizontal="center" vertical="center" wrapText="1" readingOrder="1"/>
      <protection locked="0"/>
    </xf>
    <xf numFmtId="10" fontId="44" fillId="25" borderId="72" xfId="1" applyNumberFormat="1" applyFont="1" applyFill="1" applyBorder="1" applyAlignment="1" applyProtection="1">
      <alignment horizontal="center" vertical="center" wrapText="1" readingOrder="1"/>
      <protection locked="0"/>
    </xf>
    <xf numFmtId="9" fontId="46" fillId="26" borderId="73" xfId="1" applyFont="1" applyFill="1" applyBorder="1" applyAlignment="1" applyProtection="1">
      <alignment horizontal="center" vertical="center" wrapText="1" readingOrder="1"/>
      <protection locked="0"/>
    </xf>
    <xf numFmtId="0" fontId="34" fillId="25" borderId="72" xfId="0" applyFont="1" applyFill="1" applyBorder="1" applyAlignment="1" applyProtection="1">
      <alignment horizontal="center" vertical="center" wrapText="1" readingOrder="1"/>
      <protection locked="0"/>
    </xf>
    <xf numFmtId="9" fontId="47" fillId="26" borderId="73" xfId="1" applyFont="1" applyFill="1" applyBorder="1" applyAlignment="1" applyProtection="1">
      <alignment horizontal="center" vertical="center" wrapText="1" readingOrder="1"/>
      <protection locked="0"/>
    </xf>
    <xf numFmtId="0" fontId="45" fillId="25" borderId="74" xfId="0" applyFont="1" applyFill="1" applyBorder="1" applyAlignment="1" applyProtection="1">
      <alignment horizontal="center" vertical="center" wrapText="1" readingOrder="1"/>
      <protection locked="0"/>
    </xf>
    <xf numFmtId="0" fontId="45" fillId="25" borderId="34" xfId="0" applyFont="1" applyFill="1" applyBorder="1" applyAlignment="1" applyProtection="1">
      <alignment horizontal="center" vertical="center" wrapText="1" readingOrder="1"/>
      <protection locked="0"/>
    </xf>
    <xf numFmtId="0" fontId="48" fillId="26" borderId="34" xfId="0" applyFont="1" applyFill="1" applyBorder="1" applyAlignment="1" applyProtection="1">
      <alignment horizontal="center" vertical="center" wrapText="1" readingOrder="1"/>
      <protection locked="0"/>
    </xf>
    <xf numFmtId="9" fontId="45" fillId="25" borderId="34" xfId="1" applyFont="1" applyFill="1" applyBorder="1" applyAlignment="1" applyProtection="1">
      <alignment horizontal="center" vertical="center" wrapText="1" readingOrder="1"/>
      <protection locked="0"/>
    </xf>
    <xf numFmtId="0" fontId="45" fillId="25" borderId="72" xfId="0" applyFont="1" applyFill="1" applyBorder="1" applyAlignment="1" applyProtection="1">
      <alignment horizontal="center" vertical="center" wrapText="1" readingOrder="1"/>
      <protection locked="0"/>
    </xf>
    <xf numFmtId="9" fontId="48" fillId="26" borderId="73" xfId="1" applyFont="1" applyFill="1" applyBorder="1" applyAlignment="1" applyProtection="1">
      <alignment horizontal="center" vertical="center" wrapText="1" readingOrder="1"/>
      <protection locked="0"/>
    </xf>
    <xf numFmtId="0" fontId="5" fillId="0" borderId="1" xfId="0" applyFont="1" applyBorder="1"/>
    <xf numFmtId="0" fontId="34" fillId="25" borderId="71" xfId="0" applyFont="1" applyFill="1" applyBorder="1" applyAlignment="1" applyProtection="1">
      <alignment horizontal="center" vertical="center" wrapText="1" readingOrder="1"/>
      <protection locked="0"/>
    </xf>
    <xf numFmtId="0" fontId="12" fillId="0" borderId="45" xfId="0" applyFont="1" applyBorder="1" applyAlignment="1">
      <alignment horizontal="left" vertical="center"/>
    </xf>
    <xf numFmtId="0" fontId="5" fillId="0" borderId="25" xfId="0" applyFont="1" applyBorder="1"/>
    <xf numFmtId="0" fontId="5" fillId="0" borderId="20" xfId="0" applyFont="1" applyBorder="1"/>
    <xf numFmtId="10" fontId="44" fillId="0" borderId="33" xfId="0" applyNumberFormat="1" applyFont="1" applyBorder="1" applyAlignment="1">
      <alignment horizontal="center" vertical="center"/>
    </xf>
    <xf numFmtId="10" fontId="26" fillId="0" borderId="33" xfId="1" applyNumberFormat="1" applyFont="1" applyBorder="1" applyAlignment="1" applyProtection="1">
      <alignment horizontal="center" vertical="center"/>
    </xf>
    <xf numFmtId="10" fontId="5" fillId="0" borderId="1" xfId="1" applyNumberFormat="1" applyFont="1" applyBorder="1" applyAlignment="1">
      <alignment horizontal="center" vertical="center"/>
    </xf>
    <xf numFmtId="10" fontId="5" fillId="0" borderId="2" xfId="1" applyNumberFormat="1" applyFont="1" applyBorder="1" applyAlignment="1">
      <alignment horizontal="center" vertical="center"/>
    </xf>
    <xf numFmtId="10" fontId="5" fillId="0" borderId="25" xfId="1" applyNumberFormat="1" applyFont="1" applyBorder="1" applyAlignment="1">
      <alignment horizontal="center" vertical="center"/>
    </xf>
    <xf numFmtId="10" fontId="5" fillId="29" borderId="43" xfId="1" applyNumberFormat="1" applyFont="1" applyFill="1" applyBorder="1" applyAlignment="1">
      <alignment horizontal="center" vertical="center"/>
    </xf>
    <xf numFmtId="0" fontId="5" fillId="0" borderId="33" xfId="0" applyFont="1" applyBorder="1"/>
    <xf numFmtId="10" fontId="5" fillId="0" borderId="80" xfId="1" applyNumberFormat="1" applyFont="1" applyBorder="1" applyAlignment="1">
      <alignment horizontal="center" vertical="center"/>
    </xf>
    <xf numFmtId="10" fontId="5" fillId="0" borderId="23" xfId="1" applyNumberFormat="1" applyFont="1" applyBorder="1" applyAlignment="1">
      <alignment horizontal="center" vertical="center"/>
    </xf>
    <xf numFmtId="10" fontId="5" fillId="0" borderId="29" xfId="1" applyNumberFormat="1" applyFont="1" applyBorder="1" applyAlignment="1">
      <alignment horizontal="center" vertical="center"/>
    </xf>
    <xf numFmtId="10" fontId="5" fillId="0" borderId="20" xfId="1" applyNumberFormat="1" applyFont="1" applyBorder="1" applyAlignment="1">
      <alignment horizontal="center" vertical="center"/>
    </xf>
    <xf numFmtId="0" fontId="10" fillId="2" borderId="25" xfId="0" applyFont="1" applyFill="1" applyBorder="1" applyAlignment="1">
      <alignment horizontal="center" vertical="center" wrapText="1"/>
    </xf>
    <xf numFmtId="0" fontId="9" fillId="5" borderId="58" xfId="0" applyFont="1" applyFill="1" applyBorder="1" applyAlignment="1">
      <alignment vertical="center" wrapText="1"/>
    </xf>
    <xf numFmtId="0" fontId="9" fillId="5" borderId="43" xfId="0" applyFont="1" applyFill="1" applyBorder="1" applyAlignment="1">
      <alignment vertical="center" wrapText="1"/>
    </xf>
    <xf numFmtId="0" fontId="9" fillId="6" borderId="43" xfId="0" applyFont="1" applyFill="1" applyBorder="1" applyAlignment="1">
      <alignment horizontal="center" vertical="center" wrapText="1"/>
    </xf>
    <xf numFmtId="9" fontId="9" fillId="6" borderId="43" xfId="1" applyFont="1" applyFill="1" applyBorder="1" applyAlignment="1">
      <alignment horizontal="center" vertical="center" wrapText="1"/>
    </xf>
    <xf numFmtId="0" fontId="5" fillId="0" borderId="43" xfId="0" applyFont="1" applyBorder="1" applyAlignment="1">
      <alignment horizontal="center" vertical="center" wrapText="1"/>
    </xf>
    <xf numFmtId="0" fontId="10" fillId="3" borderId="43" xfId="0" applyFont="1" applyFill="1" applyBorder="1" applyAlignment="1">
      <alignment horizontal="center" vertical="center" wrapText="1"/>
    </xf>
    <xf numFmtId="0" fontId="10" fillId="3" borderId="82" xfId="0" applyFont="1" applyFill="1" applyBorder="1" applyAlignment="1">
      <alignment horizontal="center" vertical="center" wrapText="1"/>
    </xf>
    <xf numFmtId="14" fontId="5" fillId="8" borderId="58" xfId="0" applyNumberFormat="1" applyFont="1" applyFill="1" applyBorder="1" applyAlignment="1">
      <alignment horizontal="center" vertical="center" wrapText="1"/>
    </xf>
    <xf numFmtId="0" fontId="5" fillId="0" borderId="43" xfId="0" applyFont="1" applyBorder="1"/>
    <xf numFmtId="10" fontId="5" fillId="0" borderId="43" xfId="1" applyNumberFormat="1" applyFont="1" applyBorder="1" applyAlignment="1">
      <alignment horizontal="center" vertical="center"/>
    </xf>
    <xf numFmtId="10" fontId="5" fillId="0" borderId="57" xfId="1" applyNumberFormat="1" applyFont="1" applyBorder="1" applyAlignment="1">
      <alignment horizontal="center" vertical="center"/>
    </xf>
    <xf numFmtId="0" fontId="9" fillId="5" borderId="33" xfId="0" applyFont="1" applyFill="1" applyBorder="1" applyAlignment="1">
      <alignment vertical="center" wrapText="1"/>
    </xf>
    <xf numFmtId="0" fontId="9" fillId="6" borderId="33" xfId="0" applyFont="1" applyFill="1" applyBorder="1" applyAlignment="1">
      <alignment horizontal="center" vertical="center" wrapText="1"/>
    </xf>
    <xf numFmtId="9" fontId="9" fillId="6" borderId="33" xfId="1" applyFont="1" applyFill="1" applyBorder="1" applyAlignment="1">
      <alignment horizontal="center" vertical="center" wrapText="1"/>
    </xf>
    <xf numFmtId="0" fontId="10" fillId="0" borderId="33" xfId="0" applyFont="1" applyBorder="1" applyAlignment="1">
      <alignment horizontal="center" vertical="center" wrapText="1"/>
    </xf>
    <xf numFmtId="0" fontId="10" fillId="2" borderId="33" xfId="0" applyFont="1" applyFill="1" applyBorder="1" applyAlignment="1">
      <alignment horizontal="center" vertical="center" wrapText="1"/>
    </xf>
    <xf numFmtId="10" fontId="5" fillId="0" borderId="33" xfId="1" applyNumberFormat="1" applyFont="1" applyBorder="1" applyAlignment="1">
      <alignment horizontal="center" vertical="center"/>
    </xf>
    <xf numFmtId="0" fontId="12" fillId="5" borderId="1" xfId="0" applyFont="1" applyFill="1" applyBorder="1" applyAlignment="1">
      <alignment vertical="center" wrapText="1"/>
    </xf>
    <xf numFmtId="0" fontId="12" fillId="6" borderId="1" xfId="0" applyFont="1" applyFill="1" applyBorder="1" applyAlignment="1">
      <alignment horizontal="center" vertical="center" wrapText="1"/>
    </xf>
    <xf numFmtId="9" fontId="12" fillId="6" borderId="1" xfId="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2" fillId="6" borderId="20" xfId="0" applyFont="1" applyFill="1" applyBorder="1" applyAlignment="1">
      <alignment horizontal="center" vertical="center" wrapText="1"/>
    </xf>
    <xf numFmtId="9" fontId="12" fillId="6" borderId="20" xfId="1" applyFont="1" applyFill="1" applyBorder="1" applyAlignment="1">
      <alignment horizontal="center" vertical="center" wrapText="1"/>
    </xf>
    <xf numFmtId="0" fontId="5" fillId="3" borderId="20"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2" fillId="5" borderId="25" xfId="0" applyFont="1" applyFill="1" applyBorder="1" applyAlignment="1">
      <alignment vertical="center" wrapText="1"/>
    </xf>
    <xf numFmtId="0" fontId="14" fillId="6" borderId="25" xfId="0" applyFont="1" applyFill="1" applyBorder="1" applyAlignment="1">
      <alignment horizontal="center" vertical="center" wrapText="1"/>
    </xf>
    <xf numFmtId="9" fontId="12" fillId="6" borderId="25" xfId="1" applyFont="1" applyFill="1" applyBorder="1" applyAlignment="1">
      <alignment horizontal="center" vertical="center" wrapText="1"/>
    </xf>
    <xf numFmtId="0" fontId="5" fillId="2" borderId="25" xfId="0" applyFont="1" applyFill="1" applyBorder="1" applyAlignment="1">
      <alignment horizontal="center" vertical="center" wrapText="1"/>
    </xf>
    <xf numFmtId="14" fontId="5" fillId="8" borderId="23" xfId="0" applyNumberFormat="1" applyFont="1" applyFill="1" applyBorder="1" applyAlignment="1">
      <alignment horizontal="center" vertical="center" wrapText="1"/>
    </xf>
    <xf numFmtId="14" fontId="5" fillId="8" borderId="2" xfId="0" applyNumberFormat="1" applyFont="1" applyFill="1" applyBorder="1" applyAlignment="1">
      <alignment horizontal="center" vertical="center" wrapText="1"/>
    </xf>
    <xf numFmtId="14" fontId="10" fillId="8" borderId="29" xfId="0" applyNumberFormat="1" applyFont="1" applyFill="1" applyBorder="1" applyAlignment="1">
      <alignment horizontal="center" vertical="center" wrapText="1"/>
    </xf>
    <xf numFmtId="14" fontId="10" fillId="8" borderId="57" xfId="0" applyNumberFormat="1" applyFont="1" applyFill="1" applyBorder="1" applyAlignment="1">
      <alignment horizontal="center" vertical="center" wrapText="1"/>
    </xf>
    <xf numFmtId="14" fontId="10" fillId="8" borderId="23" xfId="0" applyNumberFormat="1" applyFont="1" applyFill="1" applyBorder="1" applyAlignment="1">
      <alignment horizontal="center" vertical="center"/>
    </xf>
    <xf numFmtId="14" fontId="10" fillId="8" borderId="2" xfId="0" applyNumberFormat="1" applyFont="1" applyFill="1" applyBorder="1" applyAlignment="1">
      <alignment horizontal="center" vertical="center"/>
    </xf>
    <xf numFmtId="14" fontId="5" fillId="8" borderId="29" xfId="0" applyNumberFormat="1" applyFont="1" applyFill="1" applyBorder="1" applyAlignment="1">
      <alignment horizontal="center" vertical="center"/>
    </xf>
    <xf numFmtId="14" fontId="10" fillId="8" borderId="80" xfId="0" applyNumberFormat="1" applyFont="1" applyFill="1" applyBorder="1" applyAlignment="1">
      <alignment horizontal="center" vertical="center" wrapText="1"/>
    </xf>
    <xf numFmtId="0" fontId="5" fillId="3" borderId="44" xfId="0" applyFont="1" applyFill="1" applyBorder="1" applyAlignment="1">
      <alignment horizontal="justify" vertical="center" wrapText="1"/>
    </xf>
    <xf numFmtId="0" fontId="5" fillId="3" borderId="8" xfId="0" applyFont="1" applyFill="1" applyBorder="1" applyAlignment="1">
      <alignment horizontal="justify" vertical="center" wrapText="1"/>
    </xf>
    <xf numFmtId="0" fontId="10" fillId="3" borderId="8" xfId="0" applyFont="1" applyFill="1" applyBorder="1" applyAlignment="1">
      <alignment horizontal="justify" vertical="center" wrapText="1"/>
    </xf>
    <xf numFmtId="0" fontId="5" fillId="0" borderId="8" xfId="0" applyFont="1" applyBorder="1" applyAlignment="1">
      <alignment horizontal="left" vertical="center" wrapText="1"/>
    </xf>
    <xf numFmtId="0" fontId="5" fillId="3" borderId="8" xfId="0" applyFont="1" applyFill="1" applyBorder="1" applyAlignment="1">
      <alignment horizontal="left" vertical="center" wrapText="1"/>
    </xf>
    <xf numFmtId="0" fontId="10" fillId="3" borderId="81" xfId="0" applyFont="1" applyFill="1" applyBorder="1" applyAlignment="1">
      <alignment vertical="center" wrapText="1"/>
    </xf>
    <xf numFmtId="0" fontId="10" fillId="3" borderId="83" xfId="0" applyFont="1" applyFill="1" applyBorder="1" applyAlignment="1">
      <alignment vertical="center" wrapText="1"/>
    </xf>
    <xf numFmtId="0" fontId="10" fillId="3" borderId="44" xfId="0" applyFont="1" applyFill="1" applyBorder="1" applyAlignment="1">
      <alignment vertical="center" wrapText="1"/>
    </xf>
    <xf numFmtId="0" fontId="10" fillId="10" borderId="8" xfId="0" applyFont="1" applyFill="1" applyBorder="1" applyAlignment="1">
      <alignment vertical="center" wrapText="1"/>
    </xf>
    <xf numFmtId="0" fontId="5" fillId="2" borderId="81" xfId="0" applyFont="1" applyFill="1" applyBorder="1" applyAlignment="1">
      <alignment vertical="center" wrapText="1"/>
    </xf>
    <xf numFmtId="0" fontId="10" fillId="0" borderId="42" xfId="0" applyFont="1" applyBorder="1" applyAlignment="1">
      <alignment horizontal="left" vertical="center" wrapText="1"/>
    </xf>
    <xf numFmtId="0" fontId="10" fillId="0" borderId="81" xfId="0" applyFont="1" applyBorder="1" applyAlignment="1">
      <alignment horizontal="left" vertical="center" wrapText="1"/>
    </xf>
    <xf numFmtId="9" fontId="9" fillId="6" borderId="57" xfId="1" applyFont="1" applyFill="1" applyBorder="1" applyAlignment="1">
      <alignment horizontal="center" vertical="center" wrapText="1"/>
    </xf>
    <xf numFmtId="0" fontId="13" fillId="10" borderId="21" xfId="0" applyFont="1" applyFill="1" applyBorder="1" applyAlignment="1">
      <alignment horizontal="center" vertical="center" wrapText="1"/>
    </xf>
    <xf numFmtId="0" fontId="13" fillId="10" borderId="9" xfId="0" applyFont="1" applyFill="1" applyBorder="1" applyAlignment="1">
      <alignment horizontal="center" vertical="center" wrapText="1"/>
    </xf>
    <xf numFmtId="0" fontId="5" fillId="10" borderId="27" xfId="0" applyFont="1" applyFill="1" applyBorder="1" applyAlignment="1">
      <alignment horizontal="center" vertical="center" wrapText="1"/>
    </xf>
    <xf numFmtId="0" fontId="10" fillId="3" borderId="85" xfId="0" applyFont="1" applyFill="1" applyBorder="1" applyAlignment="1">
      <alignment horizontal="center" vertical="center" wrapText="1"/>
    </xf>
    <xf numFmtId="0" fontId="10" fillId="3" borderId="27" xfId="0" applyFont="1" applyFill="1" applyBorder="1" applyAlignment="1">
      <alignment horizontal="center" vertical="center" wrapText="1"/>
    </xf>
    <xf numFmtId="14" fontId="10" fillId="9" borderId="22" xfId="0" applyNumberFormat="1" applyFont="1" applyFill="1" applyBorder="1" applyAlignment="1">
      <alignment horizontal="center" vertical="center"/>
    </xf>
    <xf numFmtId="14" fontId="10" fillId="9" borderId="3" xfId="0" applyNumberFormat="1" applyFont="1" applyFill="1" applyBorder="1" applyAlignment="1">
      <alignment horizontal="center" vertical="center"/>
    </xf>
    <xf numFmtId="14" fontId="5" fillId="9" borderId="28" xfId="0" applyNumberFormat="1" applyFont="1" applyFill="1" applyBorder="1" applyAlignment="1">
      <alignment horizontal="center" vertical="center"/>
    </xf>
    <xf numFmtId="14" fontId="10" fillId="8" borderId="41" xfId="0" applyNumberFormat="1" applyFont="1" applyFill="1" applyBorder="1" applyAlignment="1">
      <alignment horizontal="center" vertical="center" wrapText="1"/>
    </xf>
    <xf numFmtId="14" fontId="10" fillId="8" borderId="28" xfId="0" applyNumberFormat="1" applyFont="1" applyFill="1" applyBorder="1" applyAlignment="1">
      <alignment horizontal="center" vertical="center" wrapText="1"/>
    </xf>
    <xf numFmtId="10" fontId="47" fillId="30" borderId="33" xfId="1" applyNumberFormat="1" applyFont="1" applyFill="1" applyBorder="1" applyAlignment="1" applyProtection="1">
      <alignment horizontal="center" vertical="center"/>
    </xf>
    <xf numFmtId="0" fontId="45" fillId="25" borderId="40" xfId="0" applyFont="1" applyFill="1" applyBorder="1" applyAlignment="1">
      <alignment horizontal="center" vertical="center" wrapText="1" readingOrder="1"/>
    </xf>
    <xf numFmtId="0" fontId="48" fillId="26" borderId="40" xfId="0" applyFont="1" applyFill="1" applyBorder="1" applyAlignment="1">
      <alignment horizontal="center" vertical="center" wrapText="1" readingOrder="1"/>
    </xf>
    <xf numFmtId="9" fontId="45" fillId="25" borderId="40" xfId="1" applyFont="1" applyFill="1" applyBorder="1" applyAlignment="1" applyProtection="1">
      <alignment horizontal="center" vertical="center" wrapText="1" readingOrder="1"/>
      <protection locked="0"/>
    </xf>
    <xf numFmtId="10" fontId="45" fillId="25" borderId="86" xfId="1" applyNumberFormat="1" applyFont="1" applyFill="1" applyBorder="1" applyAlignment="1" applyProtection="1">
      <alignment horizontal="center" vertical="center" wrapText="1" readingOrder="1"/>
      <protection locked="0"/>
    </xf>
    <xf numFmtId="0" fontId="45" fillId="25" borderId="74" xfId="0" applyFont="1" applyFill="1" applyBorder="1" applyAlignment="1">
      <alignment horizontal="center" vertical="center" wrapText="1" readingOrder="1"/>
    </xf>
    <xf numFmtId="0" fontId="45" fillId="25" borderId="34" xfId="0" applyFont="1" applyFill="1" applyBorder="1" applyAlignment="1">
      <alignment horizontal="center" vertical="center" wrapText="1" readingOrder="1"/>
    </xf>
    <xf numFmtId="0" fontId="48" fillId="26" borderId="34" xfId="0" applyFont="1" applyFill="1" applyBorder="1" applyAlignment="1">
      <alignment horizontal="center" vertical="center" wrapText="1" readingOrder="1"/>
    </xf>
    <xf numFmtId="10" fontId="50" fillId="31" borderId="45" xfId="0" applyNumberFormat="1" applyFont="1" applyFill="1" applyBorder="1" applyAlignment="1">
      <alignment horizontal="center" vertical="center" wrapText="1"/>
    </xf>
    <xf numFmtId="0" fontId="0" fillId="0" borderId="1" xfId="0" applyBorder="1"/>
    <xf numFmtId="10" fontId="0" fillId="0" borderId="1" xfId="0" applyNumberFormat="1" applyBorder="1"/>
    <xf numFmtId="9" fontId="0" fillId="0" borderId="1" xfId="1" applyFont="1" applyBorder="1" applyAlignment="1">
      <alignment horizontal="center" vertical="center"/>
    </xf>
    <xf numFmtId="10" fontId="50" fillId="31" borderId="5" xfId="0" applyNumberFormat="1" applyFont="1" applyFill="1" applyBorder="1" applyAlignment="1">
      <alignment horizontal="center" vertical="center" wrapText="1"/>
    </xf>
    <xf numFmtId="9" fontId="0" fillId="0" borderId="9" xfId="1" applyFont="1" applyBorder="1" applyAlignment="1">
      <alignment horizontal="center" vertical="center"/>
    </xf>
    <xf numFmtId="0" fontId="0" fillId="0" borderId="3" xfId="0" applyBorder="1"/>
    <xf numFmtId="9" fontId="0" fillId="0" borderId="2" xfId="1" applyFont="1" applyBorder="1" applyAlignment="1">
      <alignment horizontal="center" vertical="center"/>
    </xf>
    <xf numFmtId="10" fontId="44" fillId="0" borderId="26" xfId="0" applyNumberFormat="1" applyFont="1" applyBorder="1" applyAlignment="1">
      <alignment horizontal="center" vertical="center"/>
    </xf>
    <xf numFmtId="10" fontId="5" fillId="0" borderId="26" xfId="1" applyNumberFormat="1" applyFont="1" applyBorder="1" applyAlignment="1">
      <alignment horizontal="center" vertical="center"/>
    </xf>
    <xf numFmtId="10" fontId="47" fillId="28" borderId="31" xfId="1" applyNumberFormat="1" applyFont="1" applyFill="1" applyBorder="1" applyAlignment="1">
      <alignment horizontal="center" vertical="center"/>
    </xf>
    <xf numFmtId="0" fontId="5" fillId="0" borderId="8" xfId="0" applyFont="1" applyBorder="1" applyAlignment="1">
      <alignmen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5" fillId="0" borderId="44" xfId="0" applyFont="1" applyBorder="1" applyAlignment="1">
      <alignment vertical="center" wrapText="1"/>
    </xf>
    <xf numFmtId="0" fontId="5" fillId="0" borderId="81" xfId="0" applyFont="1" applyBorder="1" applyAlignment="1">
      <alignment vertical="center" wrapText="1"/>
    </xf>
    <xf numFmtId="0" fontId="5" fillId="0" borderId="83" xfId="0" applyFont="1" applyBorder="1" applyAlignment="1">
      <alignment vertical="center" wrapText="1"/>
    </xf>
    <xf numFmtId="0" fontId="5" fillId="0" borderId="42" xfId="0" applyFont="1" applyBorder="1" applyAlignment="1">
      <alignment vertical="center" wrapText="1"/>
    </xf>
    <xf numFmtId="0" fontId="45" fillId="25" borderId="89" xfId="0" applyFont="1" applyFill="1" applyBorder="1" applyAlignment="1">
      <alignment horizontal="center" vertical="center" wrapText="1" readingOrder="1"/>
    </xf>
    <xf numFmtId="0" fontId="0" fillId="0" borderId="90" xfId="0" applyBorder="1" applyAlignment="1">
      <alignment vertical="center" wrapText="1"/>
    </xf>
    <xf numFmtId="0" fontId="0" fillId="0" borderId="91" xfId="0" applyBorder="1" applyAlignment="1">
      <alignment vertical="center" wrapText="1"/>
    </xf>
    <xf numFmtId="0" fontId="5" fillId="0" borderId="21" xfId="0" applyFont="1" applyBorder="1" applyAlignment="1">
      <alignment vertical="center" wrapText="1"/>
    </xf>
    <xf numFmtId="0" fontId="5" fillId="0" borderId="9" xfId="0" applyFont="1" applyBorder="1" applyAlignment="1">
      <alignment vertical="center" wrapText="1"/>
    </xf>
    <xf numFmtId="0" fontId="5" fillId="0" borderId="9" xfId="0" applyFont="1" applyBorder="1" applyAlignment="1">
      <alignment horizontal="left" vertical="top" wrapText="1"/>
    </xf>
    <xf numFmtId="0" fontId="5" fillId="0" borderId="27" xfId="0" applyFont="1" applyBorder="1" applyAlignment="1">
      <alignment vertical="center" wrapText="1"/>
    </xf>
    <xf numFmtId="0" fontId="5" fillId="0" borderId="82" xfId="0" applyFont="1" applyBorder="1" applyAlignment="1">
      <alignment vertical="center" wrapText="1"/>
    </xf>
    <xf numFmtId="10" fontId="5" fillId="0" borderId="9" xfId="0" applyNumberFormat="1" applyFont="1" applyBorder="1" applyAlignment="1">
      <alignment vertical="top" wrapText="1"/>
    </xf>
    <xf numFmtId="0" fontId="5" fillId="0" borderId="85" xfId="0" applyFont="1" applyBorder="1" applyAlignment="1">
      <alignment vertical="center" wrapText="1"/>
    </xf>
    <xf numFmtId="10" fontId="5" fillId="29" borderId="83" xfId="1" applyNumberFormat="1" applyFont="1" applyFill="1" applyBorder="1" applyAlignment="1">
      <alignment horizontal="center" vertical="center"/>
    </xf>
    <xf numFmtId="0" fontId="51" fillId="0" borderId="93" xfId="0" applyFont="1" applyBorder="1" applyAlignment="1">
      <alignment vertical="center" wrapText="1"/>
    </xf>
    <xf numFmtId="0" fontId="51" fillId="0" borderId="94" xfId="0" applyFont="1" applyBorder="1" applyAlignment="1">
      <alignment vertical="center" wrapText="1"/>
    </xf>
    <xf numFmtId="0" fontId="51" fillId="0" borderId="95" xfId="0" applyFont="1" applyBorder="1" applyAlignment="1">
      <alignment vertical="center" wrapText="1"/>
    </xf>
    <xf numFmtId="0" fontId="51" fillId="0" borderId="45" xfId="0" applyFont="1" applyBorder="1" applyAlignment="1">
      <alignment vertical="center" wrapText="1"/>
    </xf>
    <xf numFmtId="0" fontId="5" fillId="18" borderId="94" xfId="0" applyFont="1" applyFill="1" applyBorder="1" applyAlignment="1">
      <alignment vertical="center" wrapText="1"/>
    </xf>
    <xf numFmtId="0" fontId="10" fillId="32" borderId="94" xfId="0" applyFont="1" applyFill="1" applyBorder="1" applyAlignment="1">
      <alignment vertical="center" wrapText="1"/>
    </xf>
    <xf numFmtId="0" fontId="0" fillId="0" borderId="9" xfId="0" applyBorder="1" applyAlignment="1">
      <alignment vertical="center" wrapText="1"/>
    </xf>
    <xf numFmtId="0" fontId="0" fillId="0" borderId="9" xfId="0" applyBorder="1" applyAlignment="1">
      <alignment horizontal="left" vertical="center" wrapText="1"/>
    </xf>
    <xf numFmtId="0" fontId="5" fillId="18" borderId="93" xfId="0" applyFont="1" applyFill="1" applyBorder="1" applyAlignment="1">
      <alignment vertical="center" wrapText="1"/>
    </xf>
    <xf numFmtId="0" fontId="5" fillId="18" borderId="95" xfId="0" applyFont="1" applyFill="1" applyBorder="1" applyAlignment="1">
      <alignment vertical="center" wrapText="1"/>
    </xf>
    <xf numFmtId="0" fontId="52" fillId="0" borderId="94" xfId="0" applyFont="1" applyBorder="1" applyAlignment="1">
      <alignment vertical="center" wrapText="1"/>
    </xf>
    <xf numFmtId="0" fontId="29" fillId="13" borderId="20" xfId="0" applyFont="1" applyFill="1" applyBorder="1" applyAlignment="1">
      <alignment horizontal="center" vertical="center" wrapText="1"/>
    </xf>
    <xf numFmtId="0" fontId="55" fillId="13" borderId="20" xfId="0" applyFont="1" applyFill="1" applyBorder="1" applyAlignment="1">
      <alignment horizontal="left" vertical="center" wrapText="1"/>
    </xf>
    <xf numFmtId="0" fontId="27" fillId="13" borderId="20" xfId="0" applyFont="1" applyFill="1" applyBorder="1" applyAlignment="1">
      <alignment horizontal="center" vertical="center" wrapText="1"/>
    </xf>
    <xf numFmtId="0" fontId="29" fillId="16" borderId="20" xfId="0" applyFont="1" applyFill="1" applyBorder="1" applyAlignment="1">
      <alignment horizontal="center" vertical="center" wrapText="1"/>
    </xf>
    <xf numFmtId="9" fontId="27" fillId="13" borderId="7" xfId="0" applyNumberFormat="1" applyFont="1" applyFill="1" applyBorder="1" applyAlignment="1">
      <alignment horizontal="center" vertical="center" wrapText="1"/>
    </xf>
    <xf numFmtId="9" fontId="0" fillId="0" borderId="0" xfId="0" applyNumberFormat="1" applyAlignment="1">
      <alignment horizontal="center"/>
    </xf>
    <xf numFmtId="2" fontId="42" fillId="22" borderId="70" xfId="0" applyNumberFormat="1" applyFont="1" applyFill="1" applyBorder="1" applyAlignment="1">
      <alignment horizontal="center" vertical="center"/>
    </xf>
    <xf numFmtId="0" fontId="56" fillId="0" borderId="0" xfId="0" applyFont="1"/>
    <xf numFmtId="10" fontId="0" fillId="0" borderId="0" xfId="0" applyNumberFormat="1"/>
    <xf numFmtId="0" fontId="34" fillId="25" borderId="87" xfId="0" applyFont="1" applyFill="1" applyBorder="1" applyAlignment="1" applyProtection="1">
      <alignment horizontal="center" vertical="center" wrapText="1" readingOrder="1"/>
      <protection locked="0"/>
    </xf>
    <xf numFmtId="9" fontId="34" fillId="25" borderId="71" xfId="1" applyFont="1" applyFill="1" applyBorder="1" applyAlignment="1" applyProtection="1">
      <alignment horizontal="center" vertical="center" wrapText="1" readingOrder="1"/>
      <protection locked="0"/>
    </xf>
    <xf numFmtId="0" fontId="47" fillId="26" borderId="45" xfId="0" applyFont="1" applyFill="1" applyBorder="1" applyAlignment="1" applyProtection="1">
      <alignment horizontal="center" vertical="center" wrapText="1" readingOrder="1"/>
      <protection locked="0"/>
    </xf>
    <xf numFmtId="0" fontId="45" fillId="25" borderId="87" xfId="0" applyFont="1" applyFill="1" applyBorder="1" applyAlignment="1">
      <alignment horizontal="center" vertical="center" wrapText="1" readingOrder="1"/>
    </xf>
    <xf numFmtId="9" fontId="45" fillId="25" borderId="71" xfId="1" applyFont="1" applyFill="1" applyBorder="1" applyAlignment="1" applyProtection="1">
      <alignment horizontal="center" vertical="center" wrapText="1" readingOrder="1"/>
      <protection locked="0"/>
    </xf>
    <xf numFmtId="0" fontId="48" fillId="26" borderId="45" xfId="0" applyFont="1" applyFill="1" applyBorder="1" applyAlignment="1">
      <alignment horizontal="center" vertical="center" wrapText="1" readingOrder="1"/>
    </xf>
    <xf numFmtId="9" fontId="0" fillId="0" borderId="33" xfId="1" applyFont="1" applyBorder="1" applyAlignment="1">
      <alignment horizontal="center" vertical="center"/>
    </xf>
    <xf numFmtId="9" fontId="0" fillId="0" borderId="88" xfId="1" applyFont="1" applyBorder="1" applyAlignment="1">
      <alignment horizontal="center" vertical="center"/>
    </xf>
    <xf numFmtId="9" fontId="0" fillId="0" borderId="80" xfId="1" applyFont="1" applyBorder="1" applyAlignment="1">
      <alignment horizontal="center" vertical="center"/>
    </xf>
    <xf numFmtId="0" fontId="5" fillId="18" borderId="96" xfId="0" applyFont="1" applyFill="1" applyBorder="1" applyAlignment="1">
      <alignment vertical="center" wrapText="1"/>
    </xf>
    <xf numFmtId="9" fontId="0" fillId="0" borderId="103" xfId="1" applyFont="1" applyBorder="1" applyAlignment="1">
      <alignment horizontal="center" vertical="center"/>
    </xf>
    <xf numFmtId="9" fontId="0" fillId="0" borderId="105" xfId="1" applyFont="1" applyBorder="1" applyAlignment="1">
      <alignment horizontal="center" vertical="center"/>
    </xf>
    <xf numFmtId="0" fontId="5" fillId="0" borderId="21" xfId="0" applyFont="1" applyBorder="1" applyAlignment="1">
      <alignment horizontal="left" vertical="center" wrapText="1"/>
    </xf>
    <xf numFmtId="0" fontId="5" fillId="0" borderId="27" xfId="0" applyFont="1" applyBorder="1" applyAlignment="1">
      <alignment horizontal="left" vertical="center" wrapText="1"/>
    </xf>
    <xf numFmtId="0" fontId="0" fillId="0" borderId="3" xfId="0" applyBorder="1" applyAlignment="1">
      <alignment vertical="center" wrapText="1"/>
    </xf>
    <xf numFmtId="0" fontId="0" fillId="34" borderId="3" xfId="0" applyFill="1" applyBorder="1" applyAlignment="1">
      <alignment vertical="center" wrapText="1"/>
    </xf>
    <xf numFmtId="0" fontId="0" fillId="34" borderId="9" xfId="0" applyFill="1" applyBorder="1" applyAlignment="1">
      <alignment vertical="center" wrapText="1"/>
    </xf>
    <xf numFmtId="0" fontId="43" fillId="36" borderId="3" xfId="0" applyFont="1" applyFill="1" applyBorder="1" applyAlignment="1">
      <alignment vertical="center" wrapText="1"/>
    </xf>
    <xf numFmtId="0" fontId="43" fillId="36" borderId="97" xfId="0" applyFont="1" applyFill="1" applyBorder="1" applyAlignment="1">
      <alignment vertical="center" wrapText="1"/>
    </xf>
    <xf numFmtId="0" fontId="0" fillId="0" borderId="41" xfId="0" applyBorder="1" applyAlignment="1">
      <alignment vertical="center" wrapText="1"/>
    </xf>
    <xf numFmtId="0" fontId="0" fillId="0" borderId="85" xfId="0" applyBorder="1" applyAlignment="1">
      <alignment vertical="center" wrapText="1"/>
    </xf>
    <xf numFmtId="0" fontId="0" fillId="0" borderId="100" xfId="0" applyBorder="1" applyAlignment="1">
      <alignment horizontal="left" vertical="center" wrapText="1"/>
    </xf>
    <xf numFmtId="0" fontId="0" fillId="0" borderId="106" xfId="0" applyBorder="1" applyAlignment="1">
      <alignment vertical="center" wrapText="1"/>
    </xf>
    <xf numFmtId="0" fontId="0" fillId="0" borderId="111" xfId="0" applyBorder="1" applyAlignment="1">
      <alignment horizontal="center" vertical="center" wrapText="1"/>
    </xf>
    <xf numFmtId="0" fontId="5" fillId="0" borderId="44" xfId="0" applyFont="1" applyBorder="1" applyAlignment="1">
      <alignment horizontal="left" vertical="center" wrapText="1"/>
    </xf>
    <xf numFmtId="0" fontId="5" fillId="0" borderId="9" xfId="0" applyFont="1" applyBorder="1" applyAlignment="1">
      <alignment horizontal="left" vertical="center" wrapText="1"/>
    </xf>
    <xf numFmtId="0" fontId="5" fillId="34" borderId="8" xfId="0" applyFont="1" applyFill="1" applyBorder="1" applyAlignment="1">
      <alignment horizontal="left" vertical="center" wrapText="1"/>
    </xf>
    <xf numFmtId="0" fontId="5" fillId="34" borderId="9" xfId="0" applyFont="1" applyFill="1" applyBorder="1" applyAlignment="1">
      <alignment horizontal="left" vertical="center" wrapText="1"/>
    </xf>
    <xf numFmtId="0" fontId="5" fillId="0" borderId="81" xfId="0" applyFont="1" applyBorder="1" applyAlignment="1">
      <alignment horizontal="left" vertical="center" wrapText="1"/>
    </xf>
    <xf numFmtId="0" fontId="5" fillId="0" borderId="83" xfId="0" applyFont="1" applyBorder="1" applyAlignment="1">
      <alignment horizontal="left" vertical="center" wrapText="1"/>
    </xf>
    <xf numFmtId="0" fontId="5" fillId="0" borderId="82" xfId="0" applyFont="1" applyBorder="1" applyAlignment="1">
      <alignment horizontal="left" vertical="center" wrapText="1"/>
    </xf>
    <xf numFmtId="0" fontId="5" fillId="0" borderId="20" xfId="0" applyFont="1" applyBorder="1" applyAlignment="1">
      <alignment horizontal="left" vertical="center" wrapText="1"/>
    </xf>
    <xf numFmtId="0" fontId="5" fillId="34" borderId="33" xfId="0" applyFont="1" applyFill="1" applyBorder="1" applyAlignment="1">
      <alignment horizontal="left" vertical="center" wrapText="1"/>
    </xf>
    <xf numFmtId="0" fontId="5" fillId="34" borderId="85" xfId="0" applyFont="1" applyFill="1" applyBorder="1" applyAlignment="1">
      <alignment horizontal="left" vertical="center" wrapText="1"/>
    </xf>
    <xf numFmtId="0" fontId="5" fillId="34" borderId="25" xfId="0" applyFont="1" applyFill="1" applyBorder="1" applyAlignment="1">
      <alignment horizontal="left" vertical="center" wrapText="1"/>
    </xf>
    <xf numFmtId="0" fontId="5" fillId="34" borderId="27" xfId="0" applyFont="1" applyFill="1" applyBorder="1" applyAlignment="1">
      <alignment horizontal="left" vertical="center" wrapText="1"/>
    </xf>
    <xf numFmtId="0" fontId="5" fillId="0" borderId="0" xfId="0" applyFont="1" applyAlignment="1">
      <alignment horizontal="center" vertical="center" wrapText="1"/>
    </xf>
    <xf numFmtId="0" fontId="5" fillId="0" borderId="93" xfId="0" applyFont="1" applyBorder="1" applyAlignment="1">
      <alignment horizontal="center" vertical="center" wrapText="1"/>
    </xf>
    <xf numFmtId="0" fontId="5" fillId="0" borderId="94" xfId="0" applyFont="1" applyBorder="1" applyAlignment="1">
      <alignment horizontal="center" vertical="center" wrapText="1"/>
    </xf>
    <xf numFmtId="0" fontId="5" fillId="34" borderId="94" xfId="0" applyFont="1" applyFill="1" applyBorder="1" applyAlignment="1">
      <alignment horizontal="center" vertical="center" wrapText="1"/>
    </xf>
    <xf numFmtId="0" fontId="10" fillId="35" borderId="94" xfId="0" applyFont="1" applyFill="1" applyBorder="1" applyAlignment="1">
      <alignment horizontal="center" vertical="center" wrapText="1"/>
    </xf>
    <xf numFmtId="0" fontId="5" fillId="0" borderId="95" xfId="0" applyFont="1" applyBorder="1" applyAlignment="1">
      <alignment horizontal="center" vertical="center" wrapText="1"/>
    </xf>
    <xf numFmtId="0" fontId="5" fillId="0" borderId="45" xfId="0" applyFont="1" applyBorder="1" applyAlignment="1">
      <alignment horizontal="center" vertical="center" wrapText="1"/>
    </xf>
    <xf numFmtId="0" fontId="10" fillId="35" borderId="95" xfId="0" applyFont="1" applyFill="1" applyBorder="1" applyAlignment="1">
      <alignment horizontal="center" vertical="center" wrapText="1"/>
    </xf>
    <xf numFmtId="9" fontId="0" fillId="0" borderId="102" xfId="1" applyFont="1" applyBorder="1" applyAlignment="1">
      <alignment horizontal="center" vertical="center"/>
    </xf>
    <xf numFmtId="0" fontId="0" fillId="0" borderId="99" xfId="0" applyBorder="1" applyAlignment="1">
      <alignment vertical="center" wrapText="1"/>
    </xf>
    <xf numFmtId="0" fontId="0" fillId="0" borderId="108" xfId="0" applyBorder="1" applyAlignment="1">
      <alignment horizontal="center" vertical="center" wrapText="1"/>
    </xf>
    <xf numFmtId="9" fontId="0" fillId="0" borderId="104" xfId="1" applyFont="1" applyBorder="1" applyAlignment="1">
      <alignment horizontal="center" vertical="center"/>
    </xf>
    <xf numFmtId="0" fontId="0" fillId="0" borderId="101" xfId="0" applyBorder="1" applyAlignment="1">
      <alignment horizontal="left" vertical="center" wrapText="1"/>
    </xf>
    <xf numFmtId="0" fontId="0" fillId="0" borderId="0" xfId="0" applyAlignment="1">
      <alignment horizontal="center" vertical="center" wrapText="1"/>
    </xf>
    <xf numFmtId="0" fontId="0" fillId="0" borderId="107" xfId="0" applyBorder="1" applyAlignment="1">
      <alignment horizontal="center" vertical="center" wrapText="1"/>
    </xf>
    <xf numFmtId="0" fontId="52" fillId="34" borderId="108" xfId="0" applyFont="1" applyFill="1" applyBorder="1" applyAlignment="1">
      <alignment horizontal="center" vertical="center" wrapText="1"/>
    </xf>
    <xf numFmtId="0" fontId="57" fillId="36" borderId="108" xfId="0" applyFont="1" applyFill="1" applyBorder="1" applyAlignment="1">
      <alignment horizontal="center" vertical="center" wrapText="1"/>
    </xf>
    <xf numFmtId="9" fontId="42" fillId="5" borderId="70" xfId="0" applyNumberFormat="1" applyFont="1" applyFill="1" applyBorder="1" applyAlignment="1">
      <alignment horizontal="center" vertical="center"/>
    </xf>
    <xf numFmtId="10" fontId="60" fillId="33" borderId="0" xfId="1" applyNumberFormat="1" applyFont="1" applyFill="1" applyAlignment="1">
      <alignment horizontal="center" vertical="center"/>
    </xf>
    <xf numFmtId="0" fontId="61" fillId="0" borderId="0" xfId="0" applyFont="1"/>
    <xf numFmtId="10" fontId="60" fillId="37" borderId="0" xfId="1" applyNumberFormat="1" applyFont="1" applyFill="1" applyAlignment="1">
      <alignment horizontal="center" vertical="center"/>
    </xf>
    <xf numFmtId="0" fontId="0" fillId="0" borderId="98" xfId="0" applyBorder="1" applyAlignment="1">
      <alignment horizontal="center" vertical="center" wrapText="1"/>
    </xf>
    <xf numFmtId="0" fontId="0" fillId="0" borderId="3" xfId="0" applyBorder="1" applyAlignment="1">
      <alignment horizontal="center" vertical="center" wrapText="1"/>
    </xf>
    <xf numFmtId="0" fontId="4" fillId="0" borderId="6" xfId="0" applyFont="1" applyBorder="1" applyAlignment="1">
      <alignment horizontal="center" vertical="center"/>
    </xf>
    <xf numFmtId="10" fontId="5" fillId="29" borderId="43" xfId="1" applyNumberFormat="1" applyFont="1" applyFill="1" applyBorder="1" applyAlignment="1">
      <alignment horizontal="center" vertical="center"/>
    </xf>
    <xf numFmtId="10" fontId="5" fillId="29" borderId="40" xfId="1" applyNumberFormat="1" applyFont="1" applyFill="1" applyBorder="1" applyAlignment="1">
      <alignment horizontal="center" vertical="center"/>
    </xf>
    <xf numFmtId="10" fontId="5" fillId="29" borderId="26" xfId="1" applyNumberFormat="1" applyFont="1" applyFill="1" applyBorder="1" applyAlignment="1">
      <alignment horizontal="center" vertical="center"/>
    </xf>
    <xf numFmtId="10" fontId="5" fillId="29" borderId="20" xfId="1" applyNumberFormat="1" applyFont="1" applyFill="1" applyBorder="1" applyAlignment="1">
      <alignment horizontal="center" vertical="center"/>
    </xf>
    <xf numFmtId="10" fontId="5" fillId="29" borderId="1" xfId="1" applyNumberFormat="1" applyFont="1" applyFill="1" applyBorder="1" applyAlignment="1">
      <alignment horizontal="center" vertical="center"/>
    </xf>
    <xf numFmtId="10" fontId="5" fillId="29" borderId="25" xfId="1" applyNumberFormat="1" applyFont="1" applyFill="1" applyBorder="1" applyAlignment="1">
      <alignment horizontal="center" vertical="center"/>
    </xf>
    <xf numFmtId="10" fontId="5" fillId="29" borderId="33" xfId="1" applyNumberFormat="1" applyFont="1" applyFill="1" applyBorder="1" applyAlignment="1">
      <alignment horizontal="center" vertical="center"/>
    </xf>
    <xf numFmtId="0" fontId="49" fillId="27" borderId="37" xfId="0" applyFont="1" applyFill="1" applyBorder="1" applyAlignment="1" applyProtection="1">
      <alignment horizontal="center" vertical="center" wrapText="1" readingOrder="1"/>
      <protection locked="0"/>
    </xf>
    <xf numFmtId="0" fontId="49" fillId="27" borderId="36" xfId="0" applyFont="1" applyFill="1" applyBorder="1" applyAlignment="1" applyProtection="1">
      <alignment horizontal="center" vertical="center" wrapText="1" readingOrder="1"/>
      <protection locked="0"/>
    </xf>
    <xf numFmtId="10" fontId="5" fillId="29" borderId="83" xfId="1" applyNumberFormat="1" applyFont="1" applyFill="1" applyBorder="1" applyAlignment="1">
      <alignment horizontal="center" vertical="center"/>
    </xf>
    <xf numFmtId="10" fontId="5" fillId="29" borderId="35" xfId="1" applyNumberFormat="1" applyFont="1" applyFill="1" applyBorder="1" applyAlignment="1">
      <alignment horizontal="center" vertical="center"/>
    </xf>
    <xf numFmtId="10" fontId="5" fillId="29" borderId="92" xfId="1" applyNumberFormat="1" applyFont="1" applyFill="1" applyBorder="1" applyAlignment="1">
      <alignment horizontal="center" vertical="center"/>
    </xf>
    <xf numFmtId="10" fontId="5" fillId="29" borderId="44" xfId="1" applyNumberFormat="1" applyFont="1" applyFill="1" applyBorder="1" applyAlignment="1">
      <alignment horizontal="center" vertical="center"/>
    </xf>
    <xf numFmtId="10" fontId="5" fillId="29" borderId="8" xfId="1" applyNumberFormat="1" applyFont="1" applyFill="1" applyBorder="1" applyAlignment="1">
      <alignment horizontal="center" vertical="center"/>
    </xf>
    <xf numFmtId="10" fontId="5" fillId="29" borderId="81" xfId="1" applyNumberFormat="1" applyFont="1" applyFill="1" applyBorder="1" applyAlignment="1">
      <alignment horizontal="center" vertical="center"/>
    </xf>
    <xf numFmtId="10" fontId="5" fillId="29" borderId="42" xfId="1" applyNumberFormat="1" applyFont="1" applyFill="1" applyBorder="1" applyAlignment="1">
      <alignment horizontal="center" vertical="center"/>
    </xf>
    <xf numFmtId="0" fontId="15" fillId="0" borderId="54" xfId="0" applyFont="1" applyBorder="1" applyAlignment="1">
      <alignment horizontal="left" vertical="center"/>
    </xf>
    <xf numFmtId="0" fontId="15" fillId="0" borderId="53" xfId="0" applyFont="1" applyBorder="1" applyAlignment="1">
      <alignment horizontal="left" vertical="center"/>
    </xf>
    <xf numFmtId="9" fontId="9" fillId="6" borderId="80" xfId="1" applyFont="1" applyFill="1" applyBorder="1" applyAlignment="1">
      <alignment horizontal="center" vertical="center" wrapText="1"/>
    </xf>
    <xf numFmtId="9" fontId="9" fillId="6" borderId="29" xfId="1" applyFont="1" applyFill="1" applyBorder="1" applyAlignment="1">
      <alignment horizontal="center" vertical="center" wrapText="1"/>
    </xf>
    <xf numFmtId="14" fontId="44" fillId="25" borderId="5" xfId="0" applyNumberFormat="1" applyFont="1" applyFill="1" applyBorder="1" applyAlignment="1" applyProtection="1">
      <alignment horizontal="center" vertical="center" wrapText="1" readingOrder="1"/>
      <protection locked="0"/>
    </xf>
    <xf numFmtId="14" fontId="44" fillId="25" borderId="6" xfId="0" applyNumberFormat="1" applyFont="1" applyFill="1" applyBorder="1" applyAlignment="1" applyProtection="1">
      <alignment horizontal="center" vertical="center" wrapText="1" readingOrder="1"/>
      <protection locked="0"/>
    </xf>
    <xf numFmtId="14" fontId="44" fillId="25" borderId="13" xfId="0" applyNumberFormat="1" applyFont="1" applyFill="1" applyBorder="1" applyAlignment="1" applyProtection="1">
      <alignment horizontal="center" vertical="center" wrapText="1" readingOrder="1"/>
      <protection locked="0"/>
    </xf>
    <xf numFmtId="14" fontId="34" fillId="25" borderId="6" xfId="0" applyNumberFormat="1" applyFont="1" applyFill="1" applyBorder="1" applyAlignment="1" applyProtection="1">
      <alignment horizontal="center" vertical="center" wrapText="1" readingOrder="1"/>
      <protection locked="0"/>
    </xf>
    <xf numFmtId="14" fontId="34" fillId="25" borderId="13" xfId="0" applyNumberFormat="1" applyFont="1" applyFill="1" applyBorder="1" applyAlignment="1" applyProtection="1">
      <alignment horizontal="center" vertical="center" wrapText="1" readingOrder="1"/>
      <protection locked="0"/>
    </xf>
    <xf numFmtId="14" fontId="45" fillId="25" borderId="5" xfId="0" applyNumberFormat="1" applyFont="1" applyFill="1" applyBorder="1" applyAlignment="1" applyProtection="1">
      <alignment horizontal="center" vertical="center" wrapText="1" readingOrder="1"/>
      <protection locked="0"/>
    </xf>
    <xf numFmtId="14" fontId="45" fillId="25" borderId="6" xfId="0" applyNumberFormat="1" applyFont="1" applyFill="1" applyBorder="1" applyAlignment="1" applyProtection="1">
      <alignment horizontal="center" vertical="center" wrapText="1" readingOrder="1"/>
      <protection locked="0"/>
    </xf>
    <xf numFmtId="14" fontId="45" fillId="25" borderId="13" xfId="0" applyNumberFormat="1" applyFont="1" applyFill="1" applyBorder="1" applyAlignment="1" applyProtection="1">
      <alignment horizontal="center" vertical="center" wrapText="1" readingOrder="1"/>
      <protection locked="0"/>
    </xf>
    <xf numFmtId="0" fontId="6" fillId="4" borderId="75"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76"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84" xfId="0" applyFont="1" applyFill="1" applyBorder="1" applyAlignment="1">
      <alignment horizontal="center" vertical="center" wrapText="1"/>
    </xf>
    <xf numFmtId="0" fontId="6" fillId="4" borderId="72" xfId="0" applyFont="1" applyFill="1" applyBorder="1" applyAlignment="1">
      <alignment horizontal="center" vertical="center" wrapText="1"/>
    </xf>
    <xf numFmtId="0" fontId="6" fillId="4" borderId="78"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79"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11" fillId="5" borderId="22"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11" fillId="5" borderId="28" xfId="0" applyFont="1" applyFill="1" applyBorder="1" applyAlignment="1">
      <alignment horizontal="left" vertical="center" wrapText="1"/>
    </xf>
    <xf numFmtId="0" fontId="8" fillId="5" borderId="41" xfId="0" applyFont="1" applyFill="1" applyBorder="1" applyAlignment="1">
      <alignment horizontal="left" vertical="center" wrapText="1"/>
    </xf>
    <xf numFmtId="0" fontId="8" fillId="5" borderId="28" xfId="0" applyFont="1" applyFill="1" applyBorder="1" applyAlignment="1">
      <alignment horizontal="left" vertical="center" wrapText="1"/>
    </xf>
    <xf numFmtId="0" fontId="8" fillId="5" borderId="22" xfId="0" applyFont="1" applyFill="1" applyBorder="1" applyAlignment="1">
      <alignment horizontal="left" vertical="center" wrapText="1"/>
    </xf>
    <xf numFmtId="0" fontId="8" fillId="5" borderId="3" xfId="0" applyFont="1" applyFill="1" applyBorder="1" applyAlignment="1">
      <alignment horizontal="left" vertical="center" wrapText="1"/>
    </xf>
    <xf numFmtId="0" fontId="6" fillId="4" borderId="77"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12" fillId="5" borderId="20" xfId="0" applyFont="1" applyFill="1" applyBorder="1" applyAlignment="1">
      <alignment vertical="center" wrapText="1"/>
    </xf>
    <xf numFmtId="0" fontId="12" fillId="5" borderId="1" xfId="0" applyFont="1" applyFill="1" applyBorder="1" applyAlignment="1">
      <alignment vertical="center" wrapText="1"/>
    </xf>
    <xf numFmtId="0" fontId="9" fillId="5" borderId="20" xfId="0" applyFont="1" applyFill="1" applyBorder="1" applyAlignment="1">
      <alignment vertical="center" wrapText="1"/>
    </xf>
    <xf numFmtId="0" fontId="9" fillId="5" borderId="1" xfId="0" applyFont="1" applyFill="1" applyBorder="1" applyAlignment="1">
      <alignment vertical="center" wrapText="1"/>
    </xf>
    <xf numFmtId="9" fontId="9" fillId="6" borderId="23" xfId="1" applyFont="1" applyFill="1" applyBorder="1" applyAlignment="1">
      <alignment horizontal="center" vertical="center" wrapText="1"/>
    </xf>
    <xf numFmtId="9" fontId="9" fillId="6" borderId="2" xfId="1" applyFont="1" applyFill="1" applyBorder="1" applyAlignment="1">
      <alignment horizontal="center" vertical="center" wrapText="1"/>
    </xf>
    <xf numFmtId="9" fontId="12" fillId="6" borderId="23" xfId="1" applyFont="1" applyFill="1" applyBorder="1" applyAlignment="1">
      <alignment horizontal="center" vertical="center" wrapText="1"/>
    </xf>
    <xf numFmtId="9" fontId="12" fillId="6" borderId="2" xfId="1" applyFont="1" applyFill="1" applyBorder="1" applyAlignment="1">
      <alignment horizontal="center" vertical="center" wrapText="1"/>
    </xf>
    <xf numFmtId="9" fontId="12" fillId="6" borderId="29" xfId="1" applyFont="1" applyFill="1" applyBorder="1" applyAlignment="1">
      <alignment horizontal="center" vertical="center" wrapText="1"/>
    </xf>
    <xf numFmtId="0" fontId="40" fillId="0" borderId="45" xfId="0" applyFont="1" applyBorder="1" applyAlignment="1">
      <alignment horizontal="center" vertical="center"/>
    </xf>
    <xf numFmtId="0" fontId="40" fillId="0" borderId="4" xfId="0" applyFont="1" applyBorder="1" applyAlignment="1">
      <alignment horizontal="center" vertical="center"/>
    </xf>
    <xf numFmtId="0" fontId="40" fillId="21" borderId="45" xfId="0" applyFont="1" applyFill="1" applyBorder="1" applyAlignment="1">
      <alignment horizontal="center" vertical="center" wrapText="1"/>
    </xf>
    <xf numFmtId="0" fontId="40" fillId="21" borderId="4" xfId="0" applyFont="1" applyFill="1" applyBorder="1" applyAlignment="1">
      <alignment horizontal="center" vertical="center" wrapText="1"/>
    </xf>
    <xf numFmtId="0" fontId="40" fillId="22" borderId="6" xfId="0" applyFont="1" applyFill="1" applyBorder="1" applyAlignment="1">
      <alignment horizontal="center" vertical="center" wrapText="1"/>
    </xf>
    <xf numFmtId="0" fontId="40" fillId="22" borderId="13" xfId="0" applyFont="1" applyFill="1" applyBorder="1" applyAlignment="1">
      <alignment horizontal="center" vertical="center" wrapText="1"/>
    </xf>
    <xf numFmtId="9" fontId="0" fillId="0" borderId="2" xfId="1" applyFont="1" applyBorder="1" applyAlignment="1">
      <alignment horizontal="center" vertical="center"/>
    </xf>
    <xf numFmtId="0" fontId="0" fillId="0" borderId="74" xfId="0" applyBorder="1" applyAlignment="1">
      <alignment horizontal="center"/>
    </xf>
    <xf numFmtId="0" fontId="0" fillId="0" borderId="41" xfId="0" applyBorder="1" applyAlignment="1">
      <alignment horizontal="center"/>
    </xf>
    <xf numFmtId="0" fontId="0" fillId="0" borderId="34" xfId="0" applyBorder="1" applyAlignment="1">
      <alignment horizontal="center"/>
    </xf>
    <xf numFmtId="0" fontId="0" fillId="0" borderId="33" xfId="0" applyBorder="1" applyAlignment="1">
      <alignment horizontal="center"/>
    </xf>
    <xf numFmtId="9" fontId="0" fillId="0" borderId="34" xfId="1" applyFont="1" applyBorder="1" applyAlignment="1">
      <alignment horizontal="center" vertical="center"/>
    </xf>
    <xf numFmtId="9" fontId="0" fillId="0" borderId="33" xfId="1" applyFont="1" applyBorder="1" applyAlignment="1">
      <alignment horizontal="center" vertical="center"/>
    </xf>
    <xf numFmtId="9" fontId="0" fillId="0" borderId="88" xfId="1" applyFont="1" applyBorder="1" applyAlignment="1">
      <alignment horizontal="center" vertical="center"/>
    </xf>
    <xf numFmtId="9" fontId="0" fillId="0" borderId="80" xfId="1" applyFont="1" applyBorder="1" applyAlignment="1">
      <alignment horizontal="center" vertical="center"/>
    </xf>
    <xf numFmtId="9" fontId="0" fillId="0" borderId="40" xfId="1" applyFont="1" applyBorder="1" applyAlignment="1">
      <alignment horizontal="center" vertical="center"/>
    </xf>
    <xf numFmtId="0" fontId="49" fillId="27" borderId="37" xfId="0" applyFont="1" applyFill="1" applyBorder="1" applyAlignment="1">
      <alignment horizontal="center" vertical="center" wrapText="1" readingOrder="1"/>
    </xf>
    <xf numFmtId="0" fontId="49" fillId="27" borderId="36" xfId="0" applyFont="1" applyFill="1" applyBorder="1" applyAlignment="1">
      <alignment horizontal="center" vertical="center" wrapText="1" readingOrder="1"/>
    </xf>
    <xf numFmtId="10" fontId="0" fillId="0" borderId="1" xfId="0" applyNumberFormat="1" applyBorder="1" applyAlignment="1">
      <alignment horizontal="center" vertical="center"/>
    </xf>
    <xf numFmtId="0" fontId="0" fillId="0" borderId="1" xfId="0" applyBorder="1" applyAlignment="1">
      <alignment horizontal="center" vertical="center"/>
    </xf>
    <xf numFmtId="9" fontId="0" fillId="0" borderId="71" xfId="1" applyFont="1" applyBorder="1" applyAlignment="1">
      <alignment horizontal="center" vertical="center"/>
    </xf>
    <xf numFmtId="9" fontId="0" fillId="0" borderId="42" xfId="1" applyFont="1" applyBorder="1" applyAlignment="1">
      <alignment horizontal="center" vertical="center"/>
    </xf>
    <xf numFmtId="9" fontId="0" fillId="0" borderId="8" xfId="1" applyFont="1" applyBorder="1" applyAlignment="1">
      <alignment horizontal="center" vertical="center"/>
    </xf>
    <xf numFmtId="0" fontId="52" fillId="0" borderId="94" xfId="0" applyFont="1" applyBorder="1" applyAlignment="1">
      <alignment vertical="center" wrapText="1"/>
    </xf>
    <xf numFmtId="9" fontId="0" fillId="0" borderId="87" xfId="1" applyFont="1" applyBorder="1" applyAlignment="1">
      <alignment horizontal="center" vertical="center"/>
    </xf>
    <xf numFmtId="9" fontId="0" fillId="0" borderId="85" xfId="1" applyFont="1" applyBorder="1" applyAlignment="1">
      <alignment horizontal="center" vertical="center"/>
    </xf>
    <xf numFmtId="14" fontId="45" fillId="25" borderId="5" xfId="0" applyNumberFormat="1" applyFont="1" applyFill="1" applyBorder="1" applyAlignment="1">
      <alignment horizontal="center" vertical="center" wrapText="1" readingOrder="1"/>
    </xf>
    <xf numFmtId="14" fontId="45" fillId="25" borderId="6" xfId="0" applyNumberFormat="1" applyFont="1" applyFill="1" applyBorder="1" applyAlignment="1">
      <alignment horizontal="center" vertical="center" wrapText="1" readingOrder="1"/>
    </xf>
    <xf numFmtId="14" fontId="45" fillId="25" borderId="13" xfId="0" applyNumberFormat="1" applyFont="1" applyFill="1" applyBorder="1" applyAlignment="1">
      <alignment horizontal="center" vertical="center" wrapText="1" readingOrder="1"/>
    </xf>
    <xf numFmtId="14" fontId="45" fillId="25" borderId="54" xfId="0" applyNumberFormat="1" applyFont="1" applyFill="1" applyBorder="1" applyAlignment="1">
      <alignment horizontal="center" vertical="center" wrapText="1" readingOrder="1"/>
    </xf>
    <xf numFmtId="14" fontId="45" fillId="25" borderId="53" xfId="0" applyNumberFormat="1" applyFont="1" applyFill="1" applyBorder="1" applyAlignment="1">
      <alignment horizontal="center" vertical="center" wrapText="1" readingOrder="1"/>
    </xf>
    <xf numFmtId="14" fontId="45" fillId="25" borderId="52" xfId="0" applyNumberFormat="1" applyFont="1" applyFill="1" applyBorder="1" applyAlignment="1">
      <alignment horizontal="center" vertical="center" wrapText="1" readingOrder="1"/>
    </xf>
    <xf numFmtId="0" fontId="0" fillId="0" borderId="109" xfId="0" applyBorder="1" applyAlignment="1">
      <alignment horizontal="center" vertical="center" wrapText="1"/>
    </xf>
    <xf numFmtId="0" fontId="0" fillId="0" borderId="110" xfId="0" applyBorder="1" applyAlignment="1">
      <alignment horizontal="center" vertical="center" wrapText="1"/>
    </xf>
    <xf numFmtId="9" fontId="0" fillId="0" borderId="1" xfId="1" applyFont="1" applyBorder="1" applyAlignment="1">
      <alignment horizontal="center" vertical="center"/>
    </xf>
    <xf numFmtId="0" fontId="0" fillId="0" borderId="74" xfId="0" applyBorder="1" applyAlignment="1">
      <alignment horizontal="left" vertical="center" wrapText="1"/>
    </xf>
    <xf numFmtId="0" fontId="0" fillId="0" borderId="41" xfId="0" applyBorder="1" applyAlignment="1">
      <alignment horizontal="left" vertical="center" wrapText="1"/>
    </xf>
    <xf numFmtId="0" fontId="0" fillId="0" borderId="87" xfId="0" applyBorder="1" applyAlignment="1">
      <alignment horizontal="left" vertical="center" wrapText="1"/>
    </xf>
    <xf numFmtId="0" fontId="0" fillId="0" borderId="85" xfId="0" applyBorder="1" applyAlignment="1">
      <alignment horizontal="left" vertical="center" wrapText="1"/>
    </xf>
    <xf numFmtId="0" fontId="0" fillId="0" borderId="90" xfId="0" applyBorder="1" applyAlignment="1">
      <alignment horizontal="left" vertical="center" wrapText="1"/>
    </xf>
    <xf numFmtId="0" fontId="0" fillId="0" borderId="9" xfId="0" applyBorder="1" applyAlignment="1">
      <alignment horizontal="left" vertical="center" wrapText="1"/>
    </xf>
    <xf numFmtId="0" fontId="17" fillId="12"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0" xfId="0" applyFont="1" applyAlignment="1">
      <alignment horizontal="center" vertical="center" wrapText="1"/>
    </xf>
    <xf numFmtId="0" fontId="17" fillId="0" borderId="35" xfId="0" applyFont="1" applyBorder="1" applyAlignment="1">
      <alignment horizontal="center" vertical="center" wrapText="1"/>
    </xf>
    <xf numFmtId="0" fontId="18" fillId="0" borderId="1" xfId="0" applyFont="1" applyBorder="1" applyAlignment="1">
      <alignment horizontal="center" vertical="top"/>
    </xf>
    <xf numFmtId="0" fontId="18" fillId="0" borderId="34" xfId="0" applyFont="1" applyBorder="1" applyAlignment="1">
      <alignment horizontal="center" vertical="top"/>
    </xf>
    <xf numFmtId="0" fontId="20" fillId="0" borderId="1" xfId="0" applyFont="1" applyBorder="1" applyAlignment="1">
      <alignment horizontal="left" vertical="center" wrapText="1"/>
    </xf>
    <xf numFmtId="0" fontId="16" fillId="0" borderId="34" xfId="0" applyFont="1" applyBorder="1" applyAlignment="1">
      <alignment horizontal="center" vertical="center" wrapText="1"/>
    </xf>
    <xf numFmtId="0" fontId="16" fillId="0" borderId="33" xfId="0" applyFont="1" applyBorder="1" applyAlignment="1">
      <alignment horizontal="center" vertical="center" wrapText="1"/>
    </xf>
    <xf numFmtId="0" fontId="16" fillId="11" borderId="1" xfId="2" applyFont="1" applyFill="1" applyBorder="1" applyAlignment="1">
      <alignment horizontal="center" vertical="center" wrapText="1"/>
    </xf>
    <xf numFmtId="0" fontId="17" fillId="0" borderId="34" xfId="0" applyFont="1" applyBorder="1" applyAlignment="1">
      <alignment horizontal="center" vertical="center" wrapText="1"/>
    </xf>
    <xf numFmtId="0" fontId="17" fillId="0" borderId="33" xfId="0" applyFont="1" applyBorder="1" applyAlignment="1">
      <alignment horizontal="center" vertical="center" wrapText="1"/>
    </xf>
    <xf numFmtId="0" fontId="16" fillId="0" borderId="34" xfId="2" applyFont="1" applyBorder="1" applyAlignment="1">
      <alignment horizontal="center" vertical="center" wrapText="1"/>
    </xf>
    <xf numFmtId="0" fontId="16" fillId="0" borderId="33" xfId="2" applyFont="1" applyBorder="1" applyAlignment="1">
      <alignment horizontal="center" vertical="center" wrapText="1"/>
    </xf>
    <xf numFmtId="14" fontId="16" fillId="0" borderId="34" xfId="0" applyNumberFormat="1" applyFont="1" applyBorder="1" applyAlignment="1">
      <alignment horizontal="center" vertical="center" shrinkToFit="1"/>
    </xf>
    <xf numFmtId="14" fontId="16" fillId="0" borderId="33" xfId="0" applyNumberFormat="1" applyFont="1" applyBorder="1" applyAlignment="1">
      <alignment horizontal="center" vertical="center" shrinkToFit="1"/>
    </xf>
    <xf numFmtId="0" fontId="16" fillId="0" borderId="34" xfId="0" applyFont="1" applyBorder="1" applyAlignment="1">
      <alignment horizontal="left" vertical="center" wrapText="1"/>
    </xf>
    <xf numFmtId="0" fontId="16" fillId="0" borderId="33" xfId="0" applyFont="1" applyBorder="1" applyAlignment="1">
      <alignment horizontal="left" vertical="center" wrapText="1"/>
    </xf>
    <xf numFmtId="0" fontId="18" fillId="0" borderId="1" xfId="0" applyFont="1" applyBorder="1" applyAlignment="1">
      <alignment horizontal="center" vertical="center" wrapText="1"/>
    </xf>
    <xf numFmtId="14" fontId="16" fillId="0" borderId="34" xfId="0" applyNumberFormat="1" applyFont="1" applyBorder="1" applyAlignment="1">
      <alignment horizontal="center" vertical="center" wrapText="1"/>
    </xf>
    <xf numFmtId="14" fontId="16" fillId="0" borderId="33"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6" fillId="0" borderId="0" xfId="0" applyFont="1" applyAlignment="1">
      <alignment horizontal="center"/>
    </xf>
    <xf numFmtId="0" fontId="27" fillId="0" borderId="45" xfId="0" applyFont="1" applyBorder="1" applyAlignment="1">
      <alignment horizontal="center" vertical="center" wrapText="1"/>
    </xf>
    <xf numFmtId="0" fontId="27" fillId="0" borderId="38" xfId="0" applyFont="1" applyBorder="1" applyAlignment="1">
      <alignment horizontal="center" vertical="center" wrapText="1"/>
    </xf>
    <xf numFmtId="0" fontId="27" fillId="0" borderId="4" xfId="0" applyFont="1" applyBorder="1" applyAlignment="1">
      <alignment horizontal="center" vertical="center" wrapText="1"/>
    </xf>
    <xf numFmtId="164" fontId="25" fillId="0" borderId="6" xfId="0" applyNumberFormat="1" applyFont="1" applyBorder="1" applyAlignment="1">
      <alignment horizontal="center" vertical="center"/>
    </xf>
    <xf numFmtId="164" fontId="25" fillId="0" borderId="0" xfId="0" applyNumberFormat="1" applyFont="1" applyAlignment="1">
      <alignment horizontal="center" vertical="center"/>
    </xf>
    <xf numFmtId="164" fontId="25" fillId="0" borderId="36" xfId="0" applyNumberFormat="1" applyFont="1" applyBorder="1" applyAlignment="1">
      <alignment horizontal="center" vertical="center"/>
    </xf>
    <xf numFmtId="164" fontId="25" fillId="0" borderId="45" xfId="0" applyNumberFormat="1" applyFont="1" applyBorder="1" applyAlignment="1">
      <alignment horizontal="center" vertical="center"/>
    </xf>
    <xf numFmtId="164" fontId="25" fillId="0" borderId="38" xfId="0" applyNumberFormat="1" applyFont="1" applyBorder="1" applyAlignment="1">
      <alignment horizontal="center" vertical="center"/>
    </xf>
    <xf numFmtId="164" fontId="25" fillId="0" borderId="4" xfId="0" applyNumberFormat="1" applyFont="1" applyBorder="1" applyAlignment="1">
      <alignment horizontal="center" vertical="center"/>
    </xf>
    <xf numFmtId="0" fontId="37" fillId="0" borderId="0" xfId="0" applyFont="1" applyAlignment="1">
      <alignment horizontal="left" vertical="center" wrapText="1"/>
    </xf>
    <xf numFmtId="0" fontId="36" fillId="0" borderId="0" xfId="0" applyFont="1"/>
    <xf numFmtId="0" fontId="35" fillId="0" borderId="64" xfId="0" applyFont="1" applyBorder="1" applyAlignment="1">
      <alignment horizontal="left" vertical="center" wrapText="1"/>
    </xf>
    <xf numFmtId="0" fontId="35" fillId="0" borderId="63" xfId="0" applyFont="1" applyBorder="1" applyAlignment="1">
      <alignment horizontal="left" vertical="center" wrapText="1"/>
    </xf>
    <xf numFmtId="0" fontId="35" fillId="0" borderId="62" xfId="0" applyFont="1" applyBorder="1" applyAlignment="1">
      <alignment horizontal="left" vertical="center" wrapText="1"/>
    </xf>
    <xf numFmtId="0" fontId="35" fillId="0" borderId="61" xfId="0" applyFont="1" applyBorder="1" applyAlignment="1">
      <alignment horizontal="left" vertical="center" wrapText="1"/>
    </xf>
    <xf numFmtId="0" fontId="35" fillId="0" borderId="60" xfId="0" applyFont="1" applyBorder="1" applyAlignment="1">
      <alignment horizontal="left" vertical="center" wrapText="1"/>
    </xf>
    <xf numFmtId="0" fontId="35" fillId="0" borderId="59" xfId="0" applyFont="1" applyBorder="1" applyAlignment="1">
      <alignment horizontal="left" vertical="center" wrapText="1"/>
    </xf>
    <xf numFmtId="0" fontId="35" fillId="0" borderId="67" xfId="0" applyFont="1" applyBorder="1" applyAlignment="1">
      <alignment horizontal="left" vertical="center" wrapText="1"/>
    </xf>
    <xf numFmtId="0" fontId="35" fillId="0" borderId="66" xfId="0" applyFont="1" applyBorder="1" applyAlignment="1">
      <alignment horizontal="left" vertical="center" wrapText="1"/>
    </xf>
    <xf numFmtId="0" fontId="35" fillId="0" borderId="65" xfId="0" applyFont="1" applyBorder="1" applyAlignment="1">
      <alignment horizontal="left" vertical="center" wrapText="1"/>
    </xf>
    <xf numFmtId="0" fontId="35" fillId="0" borderId="49" xfId="0" applyFont="1" applyBorder="1" applyAlignment="1">
      <alignment horizontal="left" vertical="center" wrapText="1"/>
    </xf>
    <xf numFmtId="0" fontId="0" fillId="0" borderId="0" xfId="0"/>
    <xf numFmtId="0" fontId="35" fillId="0" borderId="51" xfId="0" applyFont="1" applyBorder="1" applyAlignment="1">
      <alignment horizontal="left" vertical="center" wrapText="1"/>
    </xf>
    <xf numFmtId="0" fontId="25" fillId="0" borderId="45"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4" xfId="0" applyFont="1" applyBorder="1" applyAlignment="1">
      <alignment horizontal="center" vertical="center" wrapText="1"/>
    </xf>
    <xf numFmtId="0" fontId="26" fillId="20" borderId="45" xfId="0" applyFont="1" applyFill="1" applyBorder="1" applyAlignment="1">
      <alignment horizontal="center" vertical="center" wrapText="1"/>
    </xf>
    <xf numFmtId="0" fontId="26" fillId="20" borderId="4" xfId="0" applyFont="1" applyFill="1" applyBorder="1" applyAlignment="1">
      <alignment horizontal="center" vertical="center" wrapText="1"/>
    </xf>
    <xf numFmtId="0" fontId="27" fillId="0" borderId="43"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26" xfId="0" applyFont="1" applyBorder="1" applyAlignment="1">
      <alignment horizontal="center" vertical="center" wrapText="1"/>
    </xf>
    <xf numFmtId="165" fontId="27" fillId="0" borderId="43" xfId="0" applyNumberFormat="1" applyFont="1" applyBorder="1" applyAlignment="1">
      <alignment horizontal="center" vertical="center"/>
    </xf>
    <xf numFmtId="165" fontId="27" fillId="0" borderId="40" xfId="0" applyNumberFormat="1" applyFont="1" applyBorder="1" applyAlignment="1">
      <alignment horizontal="center" vertical="center"/>
    </xf>
    <xf numFmtId="165" fontId="27" fillId="0" borderId="26" xfId="0" applyNumberFormat="1" applyFont="1" applyBorder="1" applyAlignment="1">
      <alignment horizontal="center" vertical="center"/>
    </xf>
    <xf numFmtId="0" fontId="25" fillId="0" borderId="5" xfId="0" applyFont="1" applyBorder="1" applyAlignment="1">
      <alignment horizontal="center" vertical="center"/>
    </xf>
    <xf numFmtId="0" fontId="25" fillId="0" borderId="39" xfId="0" applyFont="1" applyBorder="1" applyAlignment="1">
      <alignment horizontal="center" vertical="center"/>
    </xf>
    <xf numFmtId="0" fontId="25" fillId="0" borderId="37" xfId="0" applyFont="1" applyBorder="1" applyAlignment="1">
      <alignment horizontal="center" vertical="center"/>
    </xf>
    <xf numFmtId="0" fontId="27" fillId="0" borderId="43" xfId="0" applyFont="1" applyBorder="1" applyAlignment="1">
      <alignment horizontal="center" vertical="center"/>
    </xf>
    <xf numFmtId="0" fontId="27" fillId="0" borderId="40" xfId="0" applyFont="1" applyBorder="1" applyAlignment="1">
      <alignment horizontal="center" vertical="center"/>
    </xf>
    <xf numFmtId="0" fontId="27" fillId="0" borderId="26" xfId="0" applyFont="1" applyBorder="1" applyAlignment="1">
      <alignment horizontal="center" vertical="center"/>
    </xf>
    <xf numFmtId="0" fontId="31" fillId="0" borderId="45" xfId="0" applyFont="1" applyBorder="1" applyAlignment="1">
      <alignment horizontal="center" vertical="center"/>
    </xf>
    <xf numFmtId="0" fontId="31" fillId="0" borderId="38" xfId="0" applyFont="1" applyBorder="1" applyAlignment="1">
      <alignment horizontal="center" vertical="center"/>
    </xf>
    <xf numFmtId="0" fontId="31" fillId="0" borderId="4" xfId="0" applyFont="1" applyBorder="1" applyAlignment="1">
      <alignment horizontal="center" vertical="center"/>
    </xf>
    <xf numFmtId="0" fontId="25" fillId="0" borderId="43" xfId="0" applyFont="1" applyBorder="1" applyAlignment="1">
      <alignment horizontal="center" vertical="center" wrapText="1"/>
    </xf>
    <xf numFmtId="0" fontId="25" fillId="0" borderId="40" xfId="0" applyFont="1" applyBorder="1" applyAlignment="1">
      <alignment horizontal="center" vertical="center" wrapText="1"/>
    </xf>
    <xf numFmtId="0" fontId="25" fillId="0" borderId="26" xfId="0" applyFont="1" applyBorder="1" applyAlignment="1">
      <alignment horizontal="center" vertical="center" wrapText="1"/>
    </xf>
    <xf numFmtId="0" fontId="34" fillId="0" borderId="58" xfId="0" applyFont="1" applyBorder="1" applyAlignment="1">
      <alignment horizontal="center" vertical="center" wrapText="1"/>
    </xf>
    <xf numFmtId="0" fontId="34" fillId="0" borderId="56" xfId="0" applyFont="1" applyBorder="1" applyAlignment="1">
      <alignment horizontal="center" vertical="center" wrapText="1"/>
    </xf>
    <xf numFmtId="0" fontId="34" fillId="0" borderId="24"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37" xfId="0" applyFont="1" applyBorder="1" applyAlignment="1">
      <alignment horizontal="center" vertical="center" wrapText="1"/>
    </xf>
    <xf numFmtId="0" fontId="33" fillId="18" borderId="54" xfId="0" applyFont="1" applyFill="1" applyBorder="1" applyAlignment="1">
      <alignment horizontal="center" vertical="center" wrapText="1"/>
    </xf>
    <xf numFmtId="0" fontId="33" fillId="18" borderId="53" xfId="0" applyFont="1" applyFill="1" applyBorder="1" applyAlignment="1">
      <alignment horizontal="center" vertical="center" wrapText="1"/>
    </xf>
    <xf numFmtId="0" fontId="33" fillId="18" borderId="52" xfId="0" applyFont="1" applyFill="1" applyBorder="1" applyAlignment="1">
      <alignment horizontal="center" vertical="center" wrapText="1"/>
    </xf>
    <xf numFmtId="0" fontId="33" fillId="16" borderId="54" xfId="0" applyFont="1" applyFill="1" applyBorder="1" applyAlignment="1">
      <alignment horizontal="center" vertical="center" wrapText="1"/>
    </xf>
    <xf numFmtId="0" fontId="33" fillId="16" borderId="53" xfId="0" applyFont="1" applyFill="1" applyBorder="1" applyAlignment="1">
      <alignment horizontal="center" vertical="center" wrapText="1"/>
    </xf>
    <xf numFmtId="0" fontId="33" fillId="16" borderId="52" xfId="0" applyFont="1" applyFill="1" applyBorder="1" applyAlignment="1">
      <alignment horizontal="center" vertical="center" wrapText="1"/>
    </xf>
    <xf numFmtId="0" fontId="33" fillId="15" borderId="54" xfId="0" applyFont="1" applyFill="1" applyBorder="1" applyAlignment="1">
      <alignment horizontal="center" vertical="center" wrapText="1"/>
    </xf>
    <xf numFmtId="0" fontId="33" fillId="15" borderId="53" xfId="0" applyFont="1" applyFill="1" applyBorder="1" applyAlignment="1">
      <alignment horizontal="center" vertical="center" wrapText="1"/>
    </xf>
    <xf numFmtId="0" fontId="33" fillId="15" borderId="52" xfId="0" applyFont="1" applyFill="1" applyBorder="1" applyAlignment="1">
      <alignment horizontal="center" vertical="center" wrapText="1"/>
    </xf>
    <xf numFmtId="0" fontId="31" fillId="8" borderId="37" xfId="0" applyFont="1" applyFill="1" applyBorder="1" applyAlignment="1">
      <alignment horizontal="center"/>
    </xf>
    <xf numFmtId="0" fontId="31" fillId="8" borderId="36" xfId="0" applyFont="1" applyFill="1" applyBorder="1" applyAlignment="1">
      <alignment horizontal="center"/>
    </xf>
    <xf numFmtId="0" fontId="31" fillId="8" borderId="32" xfId="0" applyFont="1" applyFill="1" applyBorder="1" applyAlignment="1">
      <alignment horizontal="center"/>
    </xf>
    <xf numFmtId="0" fontId="31" fillId="8" borderId="54" xfId="0" applyFont="1" applyFill="1" applyBorder="1" applyAlignment="1">
      <alignment horizontal="center"/>
    </xf>
    <xf numFmtId="0" fontId="31" fillId="8" borderId="53" xfId="0" applyFont="1" applyFill="1" applyBorder="1" applyAlignment="1">
      <alignment horizontal="center"/>
    </xf>
    <xf numFmtId="0" fontId="31" fillId="8" borderId="52" xfId="0" applyFont="1" applyFill="1" applyBorder="1" applyAlignment="1">
      <alignment horizontal="center"/>
    </xf>
    <xf numFmtId="0" fontId="27" fillId="0" borderId="57" xfId="0" applyFont="1" applyBorder="1" applyAlignment="1">
      <alignment horizontal="center" vertical="center" wrapText="1"/>
    </xf>
    <xf numFmtId="0" fontId="27" fillId="0" borderId="55" xfId="0" applyFont="1" applyBorder="1" applyAlignment="1">
      <alignment horizontal="center" vertical="center" wrapText="1"/>
    </xf>
    <xf numFmtId="0" fontId="27" fillId="0" borderId="31" xfId="0" applyFont="1" applyBorder="1" applyAlignment="1">
      <alignment horizontal="center" vertical="center" wrapText="1"/>
    </xf>
  </cellXfs>
  <cellStyles count="4">
    <cellStyle name="Hyperlink" xfId="3" xr:uid="{00000000-000B-0000-0000-000008000000}"/>
    <cellStyle name="Normal" xfId="0" builtinId="0"/>
    <cellStyle name="Normal 2" xfId="2" xr:uid="{120DAC0C-52AA-4A5B-B9CE-59317CDFABB4}"/>
    <cellStyle name="Porcentaje" xfId="1" builtinId="5"/>
  </cellStyles>
  <dxfs count="48">
    <dxf>
      <font>
        <color theme="0"/>
      </font>
      <fill>
        <patternFill>
          <bgColor rgb="FFFF0000"/>
        </patternFill>
      </fill>
    </dxf>
    <dxf>
      <fill>
        <patternFill>
          <bgColor rgb="FFFFC000"/>
        </patternFill>
      </fill>
    </dxf>
    <dxf>
      <font>
        <color theme="0"/>
      </font>
      <fill>
        <patternFill>
          <bgColor rgb="FF00B050"/>
        </patternFill>
      </fill>
    </dxf>
    <dxf>
      <fill>
        <patternFill>
          <bgColor theme="0" tint="-0.24994659260841701"/>
        </patternFill>
      </fill>
    </dxf>
    <dxf>
      <font>
        <color theme="0"/>
      </font>
      <fill>
        <patternFill>
          <bgColor rgb="FFFF0000"/>
        </patternFill>
      </fill>
    </dxf>
    <dxf>
      <fill>
        <patternFill>
          <bgColor rgb="FFFFC000"/>
        </patternFill>
      </fill>
    </dxf>
    <dxf>
      <font>
        <color theme="0"/>
      </font>
      <fill>
        <patternFill>
          <bgColor rgb="FF00B050"/>
        </patternFill>
      </fill>
    </dxf>
    <dxf>
      <fill>
        <patternFill>
          <bgColor theme="0" tint="-0.24994659260841701"/>
        </patternFill>
      </fill>
    </dxf>
    <dxf>
      <font>
        <color theme="0"/>
      </font>
      <fill>
        <patternFill>
          <fgColor rgb="FFFF0000"/>
          <bgColor rgb="FFFF0000"/>
        </patternFill>
      </fill>
    </dxf>
    <dxf>
      <fill>
        <patternFill>
          <bgColor rgb="FFFFC000"/>
        </patternFill>
      </fill>
    </dxf>
    <dxf>
      <font>
        <color theme="0"/>
      </font>
      <fill>
        <patternFill>
          <bgColor rgb="FF00B050"/>
        </patternFill>
      </fill>
    </dxf>
    <dxf>
      <fill>
        <patternFill>
          <bgColor theme="0" tint="-0.24994659260841701"/>
        </patternFill>
      </fill>
    </dxf>
    <dxf>
      <font>
        <color theme="0"/>
      </font>
      <fill>
        <patternFill>
          <bgColor rgb="FFFF0000"/>
        </patternFill>
      </fill>
    </dxf>
    <dxf>
      <fill>
        <patternFill>
          <bgColor rgb="FFFFC000"/>
        </patternFill>
      </fill>
    </dxf>
    <dxf>
      <font>
        <color theme="0"/>
      </font>
      <fill>
        <patternFill>
          <fgColor auto="1"/>
          <bgColor rgb="FF00B050"/>
        </patternFill>
      </fill>
    </dxf>
    <dxf>
      <fill>
        <patternFill>
          <bgColor theme="0" tint="-0.24994659260841701"/>
        </patternFill>
      </fill>
    </dxf>
    <dxf>
      <font>
        <color theme="0"/>
      </font>
      <fill>
        <patternFill>
          <bgColor rgb="FFFF0000"/>
        </patternFill>
      </fill>
    </dxf>
    <dxf>
      <fill>
        <patternFill>
          <bgColor rgb="FFFFC000"/>
        </patternFill>
      </fill>
    </dxf>
    <dxf>
      <font>
        <color theme="0"/>
      </font>
      <fill>
        <patternFill>
          <fgColor auto="1"/>
          <bgColor rgb="FF00B050"/>
        </patternFill>
      </fill>
    </dxf>
    <dxf>
      <font>
        <color theme="0"/>
      </font>
      <fill>
        <patternFill>
          <fgColor auto="1"/>
          <bgColor rgb="FFFF0000"/>
        </patternFill>
      </fill>
    </dxf>
    <dxf>
      <fill>
        <patternFill>
          <bgColor rgb="FFFFC000"/>
        </patternFill>
      </fill>
    </dxf>
    <dxf>
      <font>
        <color theme="0"/>
      </font>
      <fill>
        <patternFill>
          <bgColor rgb="FF00B050"/>
        </patternFill>
      </fill>
    </dxf>
    <dxf>
      <fill>
        <patternFill>
          <bgColor theme="0" tint="-0.499984740745262"/>
        </patternFill>
      </fill>
    </dxf>
    <dxf>
      <font>
        <color theme="0"/>
      </font>
      <fill>
        <patternFill>
          <fgColor auto="1"/>
          <bgColor rgb="FFFF0000"/>
        </patternFill>
      </fill>
    </dxf>
    <dxf>
      <fill>
        <patternFill>
          <bgColor rgb="FFFFC000"/>
        </patternFill>
      </fill>
    </dxf>
    <dxf>
      <font>
        <color theme="0"/>
      </font>
      <fill>
        <patternFill>
          <bgColor rgb="FF00B050"/>
        </patternFill>
      </fill>
    </dxf>
    <dxf>
      <fill>
        <patternFill>
          <bgColor theme="0" tint="-0.499984740745262"/>
        </patternFill>
      </fill>
    </dxf>
    <dxf>
      <font>
        <color theme="0"/>
      </font>
      <fill>
        <patternFill>
          <fgColor auto="1"/>
          <bgColor rgb="FFFF0000"/>
        </patternFill>
      </fill>
    </dxf>
    <dxf>
      <fill>
        <patternFill>
          <bgColor rgb="FFFFC000"/>
        </patternFill>
      </fill>
    </dxf>
    <dxf>
      <font>
        <color theme="0"/>
      </font>
      <fill>
        <patternFill>
          <bgColor rgb="FF00B050"/>
        </patternFill>
      </fill>
    </dxf>
    <dxf>
      <fill>
        <patternFill>
          <bgColor theme="0" tint="-0.499984740745262"/>
        </patternFill>
      </fill>
    </dxf>
    <dxf>
      <font>
        <color theme="0"/>
      </font>
      <fill>
        <patternFill>
          <fgColor auto="1"/>
          <bgColor rgb="FFFF0000"/>
        </patternFill>
      </fill>
    </dxf>
    <dxf>
      <fill>
        <patternFill>
          <bgColor rgb="FFFFC000"/>
        </patternFill>
      </fill>
    </dxf>
    <dxf>
      <font>
        <color theme="0"/>
      </font>
      <fill>
        <patternFill>
          <bgColor rgb="FF00B050"/>
        </patternFill>
      </fill>
    </dxf>
    <dxf>
      <fill>
        <patternFill>
          <bgColor theme="0" tint="-0.499984740745262"/>
        </patternFill>
      </fill>
    </dxf>
    <dxf>
      <fill>
        <patternFill>
          <bgColor rgb="FFC00000"/>
        </patternFill>
      </fill>
    </dxf>
    <dxf>
      <fill>
        <patternFill>
          <bgColor rgb="FFFFFF00"/>
        </patternFill>
      </fill>
    </dxf>
    <dxf>
      <fill>
        <patternFill>
          <bgColor rgb="FF00B050"/>
        </patternFill>
      </fill>
    </dxf>
    <dxf>
      <fill>
        <patternFill>
          <bgColor rgb="FFC00000"/>
        </patternFill>
      </fill>
    </dxf>
    <dxf>
      <fill>
        <patternFill>
          <bgColor rgb="FFFFFF00"/>
        </patternFill>
      </fill>
    </dxf>
    <dxf>
      <fill>
        <patternFill>
          <bgColor rgb="FF00B050"/>
        </patternFill>
      </fill>
    </dxf>
    <dxf>
      <fill>
        <patternFill>
          <bgColor rgb="FFC00000"/>
        </patternFill>
      </fill>
    </dxf>
    <dxf>
      <fill>
        <patternFill>
          <bgColor rgb="FFFFFF00"/>
        </patternFill>
      </fill>
    </dxf>
    <dxf>
      <fill>
        <patternFill>
          <bgColor rgb="FF00B050"/>
        </patternFill>
      </fill>
    </dxf>
    <dxf>
      <fill>
        <patternFill>
          <bgColor theme="0" tint="-0.499984740745262"/>
        </patternFill>
      </fill>
    </dxf>
    <dxf>
      <fill>
        <patternFill>
          <bgColor rgb="FFC0000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631934</xdr:colOff>
      <xdr:row>0</xdr:row>
      <xdr:rowOff>158969</xdr:rowOff>
    </xdr:from>
    <xdr:ext cx="584637" cy="784776"/>
    <xdr:pic>
      <xdr:nvPicPr>
        <xdr:cNvPr id="2" name="image2.jpeg">
          <a:extLst>
            <a:ext uri="{FF2B5EF4-FFF2-40B4-BE49-F238E27FC236}">
              <a16:creationId xmlns:a16="http://schemas.microsoft.com/office/drawing/2014/main" id="{E4B45E7C-D539-D44D-A511-9E915FB4B6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1934" y="158969"/>
          <a:ext cx="584637" cy="784776"/>
        </a:xfrm>
        <a:prstGeom prst="rect">
          <a:avLst/>
        </a:prstGeom>
      </xdr:spPr>
    </xdr:pic>
    <xdr:clientData/>
  </xdr:oneCellAnchor>
  <xdr:oneCellAnchor>
    <xdr:from>
      <xdr:col>1</xdr:col>
      <xdr:colOff>567727</xdr:colOff>
      <xdr:row>0</xdr:row>
      <xdr:rowOff>108917</xdr:rowOff>
    </xdr:from>
    <xdr:ext cx="1391548" cy="774533"/>
    <xdr:pic>
      <xdr:nvPicPr>
        <xdr:cNvPr id="3" name="Imagen 2" descr="Icono&#10;&#10;Descripción generada automáticamente">
          <a:extLst>
            <a:ext uri="{FF2B5EF4-FFF2-40B4-BE49-F238E27FC236}">
              <a16:creationId xmlns:a16="http://schemas.microsoft.com/office/drawing/2014/main" id="{513B5775-AFB3-3445-AD52-C51D9F757CF3}"/>
            </a:ext>
          </a:extLst>
        </xdr:cNvPr>
        <xdr:cNvPicPr>
          <a:picLocks noChangeAspect="1"/>
        </xdr:cNvPicPr>
      </xdr:nvPicPr>
      <xdr:blipFill>
        <a:blip xmlns:r="http://schemas.openxmlformats.org/officeDocument/2006/relationships" r:embed="rId2"/>
        <a:stretch>
          <a:fillRect/>
        </a:stretch>
      </xdr:blipFill>
      <xdr:spPr>
        <a:xfrm>
          <a:off x="1444027" y="108917"/>
          <a:ext cx="1391548" cy="77453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109483</xdr:colOff>
      <xdr:row>2</xdr:row>
      <xdr:rowOff>142328</xdr:rowOff>
    </xdr:from>
    <xdr:ext cx="1533739" cy="547607"/>
    <xdr:pic>
      <xdr:nvPicPr>
        <xdr:cNvPr id="2" name="Imagen 1">
          <a:extLst>
            <a:ext uri="{FF2B5EF4-FFF2-40B4-BE49-F238E27FC236}">
              <a16:creationId xmlns:a16="http://schemas.microsoft.com/office/drawing/2014/main" id="{65298A31-946B-5C47-968D-579681C5513C}"/>
            </a:ext>
          </a:extLst>
        </xdr:cNvPr>
        <xdr:cNvPicPr>
          <a:picLocks noChangeAspect="1"/>
        </xdr:cNvPicPr>
      </xdr:nvPicPr>
      <xdr:blipFill>
        <a:blip xmlns:r="http://schemas.openxmlformats.org/officeDocument/2006/relationships" r:embed="rId1"/>
        <a:stretch>
          <a:fillRect/>
        </a:stretch>
      </xdr:blipFill>
      <xdr:spPr>
        <a:xfrm>
          <a:off x="1862083" y="523328"/>
          <a:ext cx="1533739" cy="547607"/>
        </a:xfrm>
        <a:prstGeom prst="rect">
          <a:avLst/>
        </a:prstGeom>
      </xdr:spPr>
    </xdr:pic>
    <xdr:clientData/>
  </xdr:one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2B53-DEA4-D547-9862-D7DE57FFC624}">
  <dimension ref="B2:L24"/>
  <sheetViews>
    <sheetView workbookViewId="0">
      <selection activeCell="G19" sqref="G19"/>
    </sheetView>
  </sheetViews>
  <sheetFormatPr baseColWidth="10" defaultColWidth="11.5" defaultRowHeight="15"/>
  <cols>
    <col min="3" max="3" width="26" customWidth="1"/>
    <col min="4" max="11" width="17.83203125" customWidth="1"/>
    <col min="12" max="12" width="32.1640625" customWidth="1"/>
  </cols>
  <sheetData>
    <row r="2" spans="2:12" ht="16" thickBot="1"/>
    <row r="3" spans="2:12" ht="16" thickBot="1">
      <c r="B3" s="420" t="s">
        <v>0</v>
      </c>
      <c r="C3" s="422" t="s">
        <v>1</v>
      </c>
      <c r="D3" s="424" t="s">
        <v>2</v>
      </c>
      <c r="E3" s="425"/>
      <c r="F3" s="424" t="s">
        <v>3</v>
      </c>
      <c r="G3" s="425"/>
      <c r="H3" s="424" t="s">
        <v>4</v>
      </c>
      <c r="I3" s="425"/>
      <c r="J3" s="424" t="s">
        <v>5</v>
      </c>
      <c r="K3" s="425"/>
      <c r="L3" s="420" t="s">
        <v>6</v>
      </c>
    </row>
    <row r="4" spans="2:12" ht="31" thickBot="1">
      <c r="B4" s="421"/>
      <c r="C4" s="423"/>
      <c r="D4" s="134" t="s">
        <v>7</v>
      </c>
      <c r="E4" s="135" t="s">
        <v>8</v>
      </c>
      <c r="F4" s="134" t="s">
        <v>7</v>
      </c>
      <c r="G4" s="135" t="s">
        <v>8</v>
      </c>
      <c r="H4" s="134" t="s">
        <v>7</v>
      </c>
      <c r="I4" s="135" t="s">
        <v>8</v>
      </c>
      <c r="J4" s="134" t="s">
        <v>7</v>
      </c>
      <c r="K4" s="135" t="s">
        <v>8</v>
      </c>
      <c r="L4" s="421"/>
    </row>
    <row r="5" spans="2:12" ht="32">
      <c r="B5" s="136">
        <v>1</v>
      </c>
      <c r="C5" s="137" t="s">
        <v>9</v>
      </c>
      <c r="D5" s="138">
        <v>0.11280800000000001</v>
      </c>
      <c r="E5" s="139">
        <v>0.13173925104331086</v>
      </c>
      <c r="F5" s="138">
        <f>'Plan de acción PTEP'!W21</f>
        <v>0.46221000000000001</v>
      </c>
      <c r="G5" s="139">
        <f>'Plan de acción PTEP'!X21</f>
        <v>0.39175098210892589</v>
      </c>
      <c r="H5" s="138"/>
      <c r="I5" s="139"/>
      <c r="J5" s="138"/>
      <c r="K5" s="139"/>
      <c r="L5" s="140"/>
    </row>
    <row r="6" spans="2:12" ht="32">
      <c r="B6" s="141">
        <v>2</v>
      </c>
      <c r="C6" s="142" t="s">
        <v>10</v>
      </c>
      <c r="D6" s="138">
        <v>0.31567948717948718</v>
      </c>
      <c r="E6" s="143">
        <v>0.20881795001122078</v>
      </c>
      <c r="F6" s="138">
        <f>'Estra Rendicion de Cuentas'!W29</f>
        <v>0.84952564102564077</v>
      </c>
      <c r="G6" s="143">
        <f>'Estra Rendicion de Cuentas'!X29</f>
        <v>0.63679381330177531</v>
      </c>
      <c r="H6" s="138"/>
      <c r="I6" s="143"/>
      <c r="J6" s="138"/>
      <c r="K6" s="143"/>
      <c r="L6" s="144"/>
    </row>
    <row r="7" spans="2:12" ht="41" customHeight="1" thickBot="1">
      <c r="B7" s="145">
        <v>3</v>
      </c>
      <c r="C7" s="146" t="s">
        <v>11</v>
      </c>
      <c r="D7" s="138">
        <f>'Estrategia Racionalización trám'!$T$44</f>
        <v>0.2</v>
      </c>
      <c r="E7" s="301">
        <v>0</v>
      </c>
      <c r="F7" s="357">
        <f>'Estrategia Racionalización trám'!T42</f>
        <v>0.2</v>
      </c>
      <c r="G7" s="301">
        <v>0</v>
      </c>
      <c r="H7" s="148"/>
      <c r="I7" s="147"/>
      <c r="J7" s="148"/>
      <c r="K7" s="147"/>
      <c r="L7" s="149"/>
    </row>
    <row r="8" spans="2:12" ht="42" customHeight="1" thickBot="1">
      <c r="C8" s="146" t="s">
        <v>12</v>
      </c>
      <c r="D8" s="358">
        <f>(D5+D6+D7)/3</f>
        <v>0.20949582905982908</v>
      </c>
      <c r="E8" s="359"/>
      <c r="F8" s="360">
        <f>(F5+F6+F7)/3</f>
        <v>0.50391188034188017</v>
      </c>
      <c r="G8" s="359"/>
      <c r="H8" s="358">
        <f>(H5+H6+H7)/3</f>
        <v>0</v>
      </c>
      <c r="I8" s="359"/>
      <c r="J8" s="358">
        <f>(J5+J6+J7)/3</f>
        <v>0</v>
      </c>
    </row>
    <row r="13" spans="2:12" ht="19">
      <c r="F13" s="302"/>
    </row>
    <row r="24" spans="6:6">
      <c r="F24" s="303"/>
    </row>
  </sheetData>
  <sheetProtection algorithmName="SHA-512" hashValue="rWma5Fr9UbS9y55FoaJL8LiImghtJe7/H0QrQVHUG/xC8fDPnNAnTXZs9aTDwqxGMX9q12dQXq900buiErQiHA==" saltValue="m1Zn1NNsWID86S5JUwAQ0Q==" spinCount="100000" sheet="1" objects="1" scenarios="1"/>
  <mergeCells count="7">
    <mergeCell ref="L3:L4"/>
    <mergeCell ref="B3:B4"/>
    <mergeCell ref="C3:C4"/>
    <mergeCell ref="D3:E3"/>
    <mergeCell ref="F3:G3"/>
    <mergeCell ref="H3:I3"/>
    <mergeCell ref="J3:K3"/>
  </mergeCells>
  <conditionalFormatting sqref="D5:D8">
    <cfRule type="expression" dxfId="47" priority="11">
      <formula>D5&gt;=(E5*0.9)</formula>
    </cfRule>
    <cfRule type="expression" dxfId="46" priority="12">
      <formula>AND(D5&lt;(E5*0.9),D5&gt;=(E5*0.75))</formula>
    </cfRule>
    <cfRule type="expression" dxfId="45" priority="13">
      <formula>(D5&lt;(E5*0.75))</formula>
    </cfRule>
  </conditionalFormatting>
  <conditionalFormatting sqref="D8">
    <cfRule type="containsBlanks" dxfId="44" priority="1">
      <formula>LEN(TRIM(D8))=0</formula>
    </cfRule>
  </conditionalFormatting>
  <conditionalFormatting sqref="F5:F6">
    <cfRule type="expression" dxfId="43" priority="8">
      <formula>F5&gt;=(G5*0.9)</formula>
    </cfRule>
    <cfRule type="expression" dxfId="42" priority="9">
      <formula>AND(F5&lt;(G5*0.9),F5&gt;=(G5*0.75))</formula>
    </cfRule>
    <cfRule type="expression" dxfId="41" priority="10">
      <formula>(F5&lt;(G5*0.75))</formula>
    </cfRule>
  </conditionalFormatting>
  <conditionalFormatting sqref="H5:H6">
    <cfRule type="expression" dxfId="40" priority="5">
      <formula>H5&gt;=(I5*0.9)</formula>
    </cfRule>
    <cfRule type="expression" dxfId="39" priority="6">
      <formula>AND(H5&lt;(I5*0.9),H5&gt;=(I5*0.75))</formula>
    </cfRule>
    <cfRule type="expression" dxfId="38" priority="7">
      <formula>(H5&lt;(I5*0.75))</formula>
    </cfRule>
  </conditionalFormatting>
  <conditionalFormatting sqref="J5:J6">
    <cfRule type="expression" dxfId="37" priority="2">
      <formula>J5&gt;=(K5*0.9)</formula>
    </cfRule>
    <cfRule type="expression" dxfId="36" priority="3">
      <formula>AND(J5&lt;(K5*0.9),J5&gt;=(K5*0.75))</formula>
    </cfRule>
    <cfRule type="expression" dxfId="35" priority="4">
      <formula>(J5&lt;(K5*0.75))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4EDD4-1F6E-A341-B32C-8F70169BAFE0}">
  <sheetPr>
    <tabColor theme="9" tint="0.39997558519241921"/>
  </sheetPr>
  <dimension ref="A1:AJ1267"/>
  <sheetViews>
    <sheetView showGridLines="0" topLeftCell="C2" zoomScale="63" zoomScaleNormal="90" workbookViewId="0">
      <selection activeCell="AN16" sqref="AN16"/>
    </sheetView>
  </sheetViews>
  <sheetFormatPr baseColWidth="10" defaultColWidth="11.5" defaultRowHeight="15.75" customHeight="1"/>
  <cols>
    <col min="1" max="1" width="35.33203125" style="4" customWidth="1"/>
    <col min="2" max="2" width="35.33203125" style="7" customWidth="1"/>
    <col min="3" max="3" width="23.83203125" style="5" customWidth="1"/>
    <col min="4" max="5" width="19.6640625" style="5" customWidth="1"/>
    <col min="6" max="6" width="97" style="1" customWidth="1"/>
    <col min="7" max="8" width="32.5" style="12" customWidth="1"/>
    <col min="9" max="9" width="38.1640625" style="6" customWidth="1"/>
    <col min="10" max="10" width="33.5" style="1" customWidth="1"/>
    <col min="11" max="11" width="26" style="1" customWidth="1"/>
    <col min="12" max="12" width="31" style="1" customWidth="1"/>
    <col min="13" max="13" width="45.6640625" style="267" hidden="1" customWidth="1"/>
    <col min="14" max="14" width="73.5" style="267" hidden="1" customWidth="1"/>
    <col min="15" max="15" width="41.33203125" style="267" hidden="1" customWidth="1"/>
    <col min="16" max="16" width="12" style="1" customWidth="1"/>
    <col min="17" max="17" width="14.1640625" style="1" customWidth="1"/>
    <col min="18" max="18" width="23.1640625" style="1" customWidth="1"/>
    <col min="19" max="19" width="54.1640625" style="340" hidden="1" customWidth="1"/>
    <col min="20" max="20" width="83.5" style="340" hidden="1" customWidth="1"/>
    <col min="21" max="21" width="49.83203125" style="340" hidden="1" customWidth="1"/>
    <col min="22" max="23" width="16.6640625" style="1" customWidth="1"/>
    <col min="24" max="24" width="24" style="1" customWidth="1"/>
    <col min="25" max="27" width="22.5" style="1" hidden="1" customWidth="1"/>
    <col min="28" max="29" width="16.6640625" style="1" hidden="1" customWidth="1"/>
    <col min="30" max="30" width="22.33203125" style="1" hidden="1" customWidth="1"/>
    <col min="31" max="33" width="23" style="1" hidden="1" customWidth="1"/>
    <col min="34" max="35" width="15.83203125" style="1" hidden="1" customWidth="1"/>
    <col min="36" max="36" width="24" style="1" hidden="1" customWidth="1"/>
    <col min="37" max="16384" width="11.5" style="1"/>
  </cols>
  <sheetData>
    <row r="1" spans="1:36" ht="66" customHeight="1">
      <c r="A1" s="10" t="e" vm="1">
        <v>#VALUE!</v>
      </c>
      <c r="B1" s="32" t="s">
        <v>13</v>
      </c>
      <c r="C1" s="18"/>
      <c r="D1" s="18"/>
      <c r="E1" s="18"/>
      <c r="F1" s="18"/>
      <c r="G1" s="363"/>
      <c r="H1" s="18"/>
      <c r="I1" s="18"/>
      <c r="J1" s="18"/>
      <c r="K1" s="18"/>
      <c r="L1" s="18"/>
    </row>
    <row r="2" spans="1:36" ht="66" customHeight="1">
      <c r="A2" s="15" t="s">
        <v>14</v>
      </c>
      <c r="B2" s="380" t="s">
        <v>15</v>
      </c>
      <c r="C2" s="381"/>
      <c r="D2" s="381"/>
      <c r="E2" s="381"/>
      <c r="F2" s="381"/>
      <c r="G2" s="381"/>
      <c r="H2" s="381"/>
      <c r="I2" s="381"/>
      <c r="J2" s="381"/>
      <c r="K2" s="381"/>
      <c r="L2" s="381"/>
    </row>
    <row r="3" spans="1:36" s="4" customFormat="1" ht="66" customHeight="1">
      <c r="A3" s="172" t="s">
        <v>16</v>
      </c>
      <c r="B3" s="152" t="s">
        <v>17</v>
      </c>
      <c r="C3" s="150"/>
      <c r="D3" s="151"/>
      <c r="E3" s="150"/>
      <c r="F3" s="150"/>
      <c r="G3" s="151"/>
      <c r="H3" s="150"/>
      <c r="I3" s="150"/>
      <c r="J3" s="150"/>
      <c r="K3" s="150"/>
      <c r="L3" s="150"/>
      <c r="M3" s="268"/>
      <c r="N3" s="268"/>
      <c r="O3" s="268"/>
      <c r="S3" s="340"/>
      <c r="T3" s="340"/>
      <c r="U3" s="340"/>
    </row>
    <row r="4" spans="1:36" s="11" customFormat="1" ht="39" customHeight="1" thickBot="1">
      <c r="A4" s="392" t="s">
        <v>18</v>
      </c>
      <c r="B4" s="394" t="s">
        <v>19</v>
      </c>
      <c r="C4" s="394" t="s">
        <v>20</v>
      </c>
      <c r="D4" s="394" t="s">
        <v>21</v>
      </c>
      <c r="E4" s="400" t="s">
        <v>22</v>
      </c>
      <c r="F4" s="396" t="s">
        <v>23</v>
      </c>
      <c r="G4" s="394" t="s">
        <v>24</v>
      </c>
      <c r="H4" s="409" t="s">
        <v>25</v>
      </c>
      <c r="I4" s="394" t="s">
        <v>26</v>
      </c>
      <c r="J4" s="398" t="s">
        <v>27</v>
      </c>
      <c r="K4" s="392" t="s">
        <v>28</v>
      </c>
      <c r="L4" s="400" t="s">
        <v>29</v>
      </c>
      <c r="M4" s="384" t="s">
        <v>30</v>
      </c>
      <c r="N4" s="385"/>
      <c r="O4" s="385"/>
      <c r="P4" s="385"/>
      <c r="Q4" s="386"/>
      <c r="R4" s="153">
        <v>46112</v>
      </c>
      <c r="S4" s="387" t="s">
        <v>31</v>
      </c>
      <c r="T4" s="387"/>
      <c r="U4" s="387"/>
      <c r="V4" s="387"/>
      <c r="W4" s="388"/>
      <c r="X4" s="154">
        <v>46203</v>
      </c>
      <c r="Y4" s="389" t="s">
        <v>32</v>
      </c>
      <c r="Z4" s="390"/>
      <c r="AA4" s="390"/>
      <c r="AB4" s="390"/>
      <c r="AC4" s="391"/>
      <c r="AD4" s="155">
        <v>46295</v>
      </c>
      <c r="AE4" s="389" t="s">
        <v>33</v>
      </c>
      <c r="AF4" s="390"/>
      <c r="AG4" s="390"/>
      <c r="AH4" s="390"/>
      <c r="AI4" s="391"/>
      <c r="AJ4" s="155">
        <v>46387</v>
      </c>
    </row>
    <row r="5" spans="1:36" s="11" customFormat="1" ht="66" customHeight="1" thickBot="1">
      <c r="A5" s="393"/>
      <c r="B5" s="395"/>
      <c r="C5" s="395"/>
      <c r="D5" s="395"/>
      <c r="E5" s="401"/>
      <c r="F5" s="397"/>
      <c r="G5" s="395"/>
      <c r="H5" s="410"/>
      <c r="I5" s="395"/>
      <c r="J5" s="399"/>
      <c r="K5" s="393"/>
      <c r="L5" s="401"/>
      <c r="M5" s="156" t="s">
        <v>34</v>
      </c>
      <c r="N5" s="157" t="s">
        <v>35</v>
      </c>
      <c r="O5" s="158" t="s">
        <v>36</v>
      </c>
      <c r="P5" s="159" t="s">
        <v>37</v>
      </c>
      <c r="Q5" s="160" t="s">
        <v>38</v>
      </c>
      <c r="R5" s="161" t="s">
        <v>39</v>
      </c>
      <c r="S5" s="171" t="s">
        <v>34</v>
      </c>
      <c r="T5" s="304" t="s">
        <v>35</v>
      </c>
      <c r="U5" s="306" t="s">
        <v>36</v>
      </c>
      <c r="V5" s="305" t="s">
        <v>37</v>
      </c>
      <c r="W5" s="162" t="s">
        <v>38</v>
      </c>
      <c r="X5" s="163" t="s">
        <v>39</v>
      </c>
      <c r="Y5" s="164" t="s">
        <v>34</v>
      </c>
      <c r="Z5" s="165" t="s">
        <v>35</v>
      </c>
      <c r="AA5" s="166" t="s">
        <v>36</v>
      </c>
      <c r="AB5" s="167" t="s">
        <v>37</v>
      </c>
      <c r="AC5" s="168" t="s">
        <v>38</v>
      </c>
      <c r="AD5" s="169" t="s">
        <v>39</v>
      </c>
      <c r="AE5" s="164" t="s">
        <v>34</v>
      </c>
      <c r="AF5" s="165" t="s">
        <v>35</v>
      </c>
      <c r="AG5" s="166" t="s">
        <v>36</v>
      </c>
      <c r="AH5" s="167" t="s">
        <v>37</v>
      </c>
      <c r="AI5" s="168" t="s">
        <v>38</v>
      </c>
      <c r="AJ5" s="169" t="s">
        <v>39</v>
      </c>
    </row>
    <row r="6" spans="1:36" ht="177" customHeight="1">
      <c r="A6" s="407" t="s">
        <v>40</v>
      </c>
      <c r="B6" s="413" t="s">
        <v>41</v>
      </c>
      <c r="C6" s="19" t="s">
        <v>42</v>
      </c>
      <c r="D6" s="131">
        <v>0.1</v>
      </c>
      <c r="E6" s="415">
        <v>0.5</v>
      </c>
      <c r="F6" s="224" t="s">
        <v>43</v>
      </c>
      <c r="G6" s="20" t="s">
        <v>44</v>
      </c>
      <c r="H6" s="20" t="s">
        <v>45</v>
      </c>
      <c r="I6" s="21" t="s">
        <v>46</v>
      </c>
      <c r="J6" s="33" t="s">
        <v>47</v>
      </c>
      <c r="K6" s="53">
        <v>46056</v>
      </c>
      <c r="L6" s="216">
        <v>46142</v>
      </c>
      <c r="M6" s="269" t="s">
        <v>48</v>
      </c>
      <c r="N6" s="276" t="s">
        <v>49</v>
      </c>
      <c r="O6" s="284" t="s">
        <v>50</v>
      </c>
      <c r="P6" s="373">
        <f>(Q6*D6)+(Q7*D7)+(Q8*D8)+(Q9*D9)+(Q10*D10)+(Q11*D11)+(Q12*D12)+(Q13*D13)</f>
        <v>0.106</v>
      </c>
      <c r="Q6" s="185">
        <v>0.3</v>
      </c>
      <c r="R6" s="183">
        <f>MIN(IF(R$4-$K6&lt;0,0,(R$4-$K6)/($L6-$K6)),1)</f>
        <v>0.65116279069767447</v>
      </c>
      <c r="S6" s="328" t="s">
        <v>51</v>
      </c>
      <c r="T6" s="316" t="s">
        <v>52</v>
      </c>
      <c r="U6" s="341" t="s">
        <v>53</v>
      </c>
      <c r="V6" s="373">
        <f>(W6*D6)+(W7*D7)+(W8*D8)+(W9*D9)+(W10*D10)+(W11*D11)+(W12*D12)+(W13*D13)</f>
        <v>0.42202000000000001</v>
      </c>
      <c r="W6" s="185">
        <v>1</v>
      </c>
      <c r="X6" s="183">
        <f>MIN(IF(X$4-$K6&lt;0,0,(X$4-$K6)/($L6-$K6)),1)</f>
        <v>1</v>
      </c>
      <c r="Y6" s="174"/>
      <c r="Z6" s="174"/>
      <c r="AA6" s="174"/>
      <c r="AB6" s="364">
        <f>(AC6*D6)+(AC7*D7)+(AC8*D8)+(AC9*D9)+(AC10*D10)+(AC11*D11)+(AC12*D12)+(AC13*D13)</f>
        <v>0</v>
      </c>
      <c r="AC6" s="185"/>
      <c r="AD6" s="183">
        <f>MIN(IF(AD$4-$K6&lt;0,0,(AD$4-$K6)/($L6-$K6)),1)</f>
        <v>1</v>
      </c>
      <c r="AE6" s="174"/>
      <c r="AF6" s="174"/>
      <c r="AG6" s="174"/>
      <c r="AH6" s="364">
        <f>(AI6*D6)+(AI7*D7)+(AI8*D8)+(AI9*D9)+(AI10*D10)+(AI11*D11)+(AI12*D12)+(AI13*D13)</f>
        <v>0</v>
      </c>
      <c r="AI6" s="185"/>
      <c r="AJ6" s="183">
        <f>MIN(IF(AJ$4-$K6&lt;0,0,(AJ$4-$K6)/($L6-$K6)),1)</f>
        <v>1</v>
      </c>
    </row>
    <row r="7" spans="1:36" ht="363" customHeight="1">
      <c r="A7" s="408"/>
      <c r="B7" s="414"/>
      <c r="C7" s="2" t="s">
        <v>54</v>
      </c>
      <c r="D7" s="132">
        <v>0.1</v>
      </c>
      <c r="E7" s="416"/>
      <c r="F7" s="225" t="s">
        <v>55</v>
      </c>
      <c r="G7" s="14" t="s">
        <v>56</v>
      </c>
      <c r="H7" s="14" t="s">
        <v>57</v>
      </c>
      <c r="I7" s="3" t="s">
        <v>46</v>
      </c>
      <c r="J7" s="16" t="s">
        <v>58</v>
      </c>
      <c r="K7" s="17">
        <v>46070</v>
      </c>
      <c r="L7" s="217">
        <v>46387</v>
      </c>
      <c r="M7" s="266" t="s">
        <v>59</v>
      </c>
      <c r="N7" s="277" t="s">
        <v>60</v>
      </c>
      <c r="O7" s="285" t="s">
        <v>61</v>
      </c>
      <c r="P7" s="374"/>
      <c r="Q7" s="177">
        <v>0.16</v>
      </c>
      <c r="R7" s="178">
        <f t="shared" ref="R7:R20" si="0">MIN(IF(R$4-$K7&lt;0,0,(R$4-$K7)/($L7-$K7)),1)</f>
        <v>0.13249211356466878</v>
      </c>
      <c r="S7" s="227" t="s">
        <v>62</v>
      </c>
      <c r="T7" s="329" t="s">
        <v>63</v>
      </c>
      <c r="U7" s="342" t="s">
        <v>64</v>
      </c>
      <c r="V7" s="374"/>
      <c r="W7" s="177">
        <v>0.41959999999999997</v>
      </c>
      <c r="X7" s="178">
        <f t="shared" ref="X7:X20" si="1">MIN(IF(X$4-$K7&lt;0,0,(X$4-$K7)/($L7-$K7)),1)</f>
        <v>0.4195583596214511</v>
      </c>
      <c r="Y7" s="170"/>
      <c r="Z7" s="170"/>
      <c r="AA7" s="170"/>
      <c r="AB7" s="365"/>
      <c r="AC7" s="177"/>
      <c r="AD7" s="178">
        <f t="shared" ref="AD7:AD20" si="2">MIN(IF(AD$4-$K7&lt;0,0,(AD$4-$K7)/($L7-$K7)),1)</f>
        <v>0.70977917981072558</v>
      </c>
      <c r="AE7" s="170"/>
      <c r="AF7" s="170"/>
      <c r="AG7" s="170"/>
      <c r="AH7" s="365"/>
      <c r="AI7" s="177"/>
      <c r="AJ7" s="178">
        <f t="shared" ref="AJ7:AJ20" si="3">MIN(IF(AJ$4-$K7&lt;0,0,(AJ$4-$K7)/($L7-$K7)),1)</f>
        <v>1</v>
      </c>
    </row>
    <row r="8" spans="1:36" ht="63" customHeight="1">
      <c r="A8" s="408"/>
      <c r="B8" s="414"/>
      <c r="C8" s="2" t="s">
        <v>65</v>
      </c>
      <c r="D8" s="132">
        <v>0.1</v>
      </c>
      <c r="E8" s="416"/>
      <c r="F8" s="225" t="s">
        <v>66</v>
      </c>
      <c r="G8" s="14" t="s">
        <v>67</v>
      </c>
      <c r="H8" s="14" t="s">
        <v>68</v>
      </c>
      <c r="I8" s="30" t="s">
        <v>46</v>
      </c>
      <c r="J8" s="16" t="s">
        <v>69</v>
      </c>
      <c r="K8" s="17">
        <v>46374</v>
      </c>
      <c r="L8" s="217">
        <v>46387</v>
      </c>
      <c r="M8" s="266" t="s">
        <v>70</v>
      </c>
      <c r="N8" s="277" t="s">
        <v>71</v>
      </c>
      <c r="O8" s="288" t="s">
        <v>72</v>
      </c>
      <c r="P8" s="374"/>
      <c r="Q8" s="177">
        <v>0</v>
      </c>
      <c r="R8" s="178">
        <f t="shared" si="0"/>
        <v>0</v>
      </c>
      <c r="S8" s="330"/>
      <c r="T8" s="331"/>
      <c r="U8" s="343" t="s">
        <v>72</v>
      </c>
      <c r="V8" s="374"/>
      <c r="W8" s="177">
        <v>0</v>
      </c>
      <c r="X8" s="178">
        <f t="shared" si="1"/>
        <v>0</v>
      </c>
      <c r="Y8" s="170"/>
      <c r="Z8" s="170"/>
      <c r="AA8" s="170"/>
      <c r="AB8" s="365"/>
      <c r="AC8" s="177"/>
      <c r="AD8" s="178">
        <f t="shared" si="2"/>
        <v>0</v>
      </c>
      <c r="AE8" s="170"/>
      <c r="AF8" s="170"/>
      <c r="AG8" s="170"/>
      <c r="AH8" s="365"/>
      <c r="AI8" s="177"/>
      <c r="AJ8" s="178">
        <f t="shared" si="3"/>
        <v>1</v>
      </c>
    </row>
    <row r="9" spans="1:36" ht="132.75" customHeight="1">
      <c r="A9" s="408"/>
      <c r="B9" s="414"/>
      <c r="C9" s="2" t="s">
        <v>73</v>
      </c>
      <c r="D9" s="132">
        <v>0.1</v>
      </c>
      <c r="E9" s="416"/>
      <c r="F9" s="226" t="s">
        <v>74</v>
      </c>
      <c r="G9" s="14" t="s">
        <v>75</v>
      </c>
      <c r="H9" s="14" t="s">
        <v>76</v>
      </c>
      <c r="I9" s="3" t="s">
        <v>46</v>
      </c>
      <c r="J9" s="16" t="s">
        <v>69</v>
      </c>
      <c r="K9" s="17">
        <v>46133</v>
      </c>
      <c r="L9" s="217">
        <v>46387</v>
      </c>
      <c r="M9" s="266" t="s">
        <v>77</v>
      </c>
      <c r="N9" s="277" t="s">
        <v>78</v>
      </c>
      <c r="O9" s="288" t="s">
        <v>79</v>
      </c>
      <c r="P9" s="374"/>
      <c r="Q9" s="177">
        <v>0</v>
      </c>
      <c r="R9" s="178">
        <f t="shared" si="0"/>
        <v>0</v>
      </c>
      <c r="S9" s="227" t="s">
        <v>80</v>
      </c>
      <c r="T9" s="329" t="s">
        <v>81</v>
      </c>
      <c r="U9" s="342" t="s">
        <v>64</v>
      </c>
      <c r="V9" s="374"/>
      <c r="W9" s="177">
        <v>0.27560000000000001</v>
      </c>
      <c r="X9" s="178">
        <f t="shared" si="1"/>
        <v>0.27559055118110237</v>
      </c>
      <c r="Y9" s="170"/>
      <c r="Z9" s="170"/>
      <c r="AA9" s="170"/>
      <c r="AB9" s="365"/>
      <c r="AC9" s="177"/>
      <c r="AD9" s="178">
        <f t="shared" si="2"/>
        <v>0.63779527559055116</v>
      </c>
      <c r="AE9" s="170"/>
      <c r="AF9" s="170"/>
      <c r="AG9" s="170"/>
      <c r="AH9" s="365"/>
      <c r="AI9" s="177"/>
      <c r="AJ9" s="178">
        <f t="shared" si="3"/>
        <v>1</v>
      </c>
    </row>
    <row r="10" spans="1:36" ht="63" customHeight="1">
      <c r="A10" s="408"/>
      <c r="B10" s="414"/>
      <c r="C10" s="2" t="s">
        <v>82</v>
      </c>
      <c r="D10" s="132">
        <v>0.1</v>
      </c>
      <c r="E10" s="416"/>
      <c r="F10" s="225" t="s">
        <v>83</v>
      </c>
      <c r="G10" s="14" t="s">
        <v>84</v>
      </c>
      <c r="H10" s="14" t="s">
        <v>85</v>
      </c>
      <c r="I10" s="30" t="s">
        <v>86</v>
      </c>
      <c r="J10" s="16" t="s">
        <v>87</v>
      </c>
      <c r="K10" s="17">
        <v>46144</v>
      </c>
      <c r="L10" s="217">
        <v>46295</v>
      </c>
      <c r="M10" s="266" t="s">
        <v>88</v>
      </c>
      <c r="N10" s="277" t="s">
        <v>88</v>
      </c>
      <c r="O10" s="288" t="s">
        <v>89</v>
      </c>
      <c r="P10" s="374"/>
      <c r="Q10" s="177">
        <v>0</v>
      </c>
      <c r="R10" s="178">
        <f t="shared" si="0"/>
        <v>0</v>
      </c>
      <c r="S10" s="227" t="s">
        <v>90</v>
      </c>
      <c r="T10" s="329" t="s">
        <v>91</v>
      </c>
      <c r="U10" s="342" t="s">
        <v>64</v>
      </c>
      <c r="V10" s="374"/>
      <c r="W10" s="177">
        <v>0.5</v>
      </c>
      <c r="X10" s="178">
        <f t="shared" si="1"/>
        <v>0.39072847682119205</v>
      </c>
      <c r="Y10" s="170"/>
      <c r="Z10" s="170"/>
      <c r="AA10" s="170"/>
      <c r="AB10" s="365"/>
      <c r="AC10" s="177"/>
      <c r="AD10" s="178">
        <f t="shared" si="2"/>
        <v>1</v>
      </c>
      <c r="AE10" s="170"/>
      <c r="AF10" s="170"/>
      <c r="AG10" s="170"/>
      <c r="AH10" s="365"/>
      <c r="AI10" s="177"/>
      <c r="AJ10" s="178">
        <f t="shared" si="3"/>
        <v>1</v>
      </c>
    </row>
    <row r="11" spans="1:36" ht="198" customHeight="1">
      <c r="A11" s="408"/>
      <c r="B11" s="414" t="s">
        <v>92</v>
      </c>
      <c r="C11" s="9" t="s">
        <v>93</v>
      </c>
      <c r="D11" s="133">
        <v>0.15</v>
      </c>
      <c r="E11" s="416"/>
      <c r="F11" s="227" t="s">
        <v>94</v>
      </c>
      <c r="G11" s="14" t="s">
        <v>95</v>
      </c>
      <c r="H11" s="14" t="s">
        <v>96</v>
      </c>
      <c r="I11" s="30" t="s">
        <v>97</v>
      </c>
      <c r="J11" s="31" t="s">
        <v>98</v>
      </c>
      <c r="K11" s="17">
        <v>46041</v>
      </c>
      <c r="L11" s="217">
        <v>46374</v>
      </c>
      <c r="M11" s="266" t="s">
        <v>99</v>
      </c>
      <c r="N11" s="278" t="s">
        <v>100</v>
      </c>
      <c r="O11" s="285" t="s">
        <v>101</v>
      </c>
      <c r="P11" s="374"/>
      <c r="Q11" s="177">
        <v>0.2</v>
      </c>
      <c r="R11" s="178">
        <f t="shared" si="0"/>
        <v>0.21321321321321321</v>
      </c>
      <c r="S11" s="227" t="s">
        <v>102</v>
      </c>
      <c r="T11" s="329" t="s">
        <v>103</v>
      </c>
      <c r="U11" s="342" t="s">
        <v>64</v>
      </c>
      <c r="V11" s="374"/>
      <c r="W11" s="177">
        <v>0.55000000000000004</v>
      </c>
      <c r="X11" s="178">
        <f t="shared" si="1"/>
        <v>0.48648648648648651</v>
      </c>
      <c r="Y11" s="170"/>
      <c r="Z11" s="170"/>
      <c r="AA11" s="170"/>
      <c r="AB11" s="365"/>
      <c r="AC11" s="177"/>
      <c r="AD11" s="178">
        <f t="shared" si="2"/>
        <v>0.76276276276276278</v>
      </c>
      <c r="AE11" s="170"/>
      <c r="AF11" s="170"/>
      <c r="AG11" s="170"/>
      <c r="AH11" s="365"/>
      <c r="AI11" s="177"/>
      <c r="AJ11" s="178">
        <f t="shared" si="3"/>
        <v>1</v>
      </c>
    </row>
    <row r="12" spans="1:36" ht="50.25" customHeight="1">
      <c r="A12" s="408"/>
      <c r="B12" s="414"/>
      <c r="C12" s="9" t="s">
        <v>104</v>
      </c>
      <c r="D12" s="133">
        <v>0.15</v>
      </c>
      <c r="E12" s="416"/>
      <c r="F12" s="228" t="s">
        <v>105</v>
      </c>
      <c r="G12" s="14" t="s">
        <v>106</v>
      </c>
      <c r="H12" s="14" t="s">
        <v>107</v>
      </c>
      <c r="I12" s="30" t="s">
        <v>97</v>
      </c>
      <c r="J12" s="31" t="s">
        <v>108</v>
      </c>
      <c r="K12" s="17">
        <v>46204</v>
      </c>
      <c r="L12" s="217">
        <v>46379</v>
      </c>
      <c r="M12" s="266" t="s">
        <v>109</v>
      </c>
      <c r="N12" s="277" t="s">
        <v>109</v>
      </c>
      <c r="O12" s="289" t="s">
        <v>110</v>
      </c>
      <c r="P12" s="374"/>
      <c r="Q12" s="177">
        <v>0</v>
      </c>
      <c r="R12" s="178">
        <f t="shared" si="0"/>
        <v>0</v>
      </c>
      <c r="S12" s="330"/>
      <c r="T12" s="331"/>
      <c r="U12" s="344" t="s">
        <v>110</v>
      </c>
      <c r="V12" s="374"/>
      <c r="W12" s="177">
        <v>0</v>
      </c>
      <c r="X12" s="178">
        <f t="shared" si="1"/>
        <v>0</v>
      </c>
      <c r="Y12" s="170"/>
      <c r="Z12" s="170"/>
      <c r="AA12" s="170"/>
      <c r="AB12" s="365"/>
      <c r="AC12" s="177"/>
      <c r="AD12" s="178">
        <f t="shared" si="2"/>
        <v>0.52</v>
      </c>
      <c r="AE12" s="170"/>
      <c r="AF12" s="170"/>
      <c r="AG12" s="170"/>
      <c r="AH12" s="365"/>
      <c r="AI12" s="177"/>
      <c r="AJ12" s="178">
        <f t="shared" si="3"/>
        <v>1</v>
      </c>
    </row>
    <row r="13" spans="1:36" ht="108.75" customHeight="1">
      <c r="A13" s="406"/>
      <c r="B13" s="22" t="s">
        <v>111</v>
      </c>
      <c r="C13" s="23" t="s">
        <v>112</v>
      </c>
      <c r="D13" s="24">
        <v>0.2</v>
      </c>
      <c r="E13" s="383"/>
      <c r="F13" s="229" t="s">
        <v>113</v>
      </c>
      <c r="G13" s="26" t="s">
        <v>114</v>
      </c>
      <c r="H13" s="26" t="s">
        <v>115</v>
      </c>
      <c r="I13" s="27" t="s">
        <v>116</v>
      </c>
      <c r="J13" s="28" t="s">
        <v>117</v>
      </c>
      <c r="K13" s="29">
        <v>46069</v>
      </c>
      <c r="L13" s="218">
        <v>46295</v>
      </c>
      <c r="M13" s="270" t="s">
        <v>118</v>
      </c>
      <c r="N13" s="279" t="s">
        <v>119</v>
      </c>
      <c r="O13" s="286" t="s">
        <v>120</v>
      </c>
      <c r="P13" s="375"/>
      <c r="Q13" s="179">
        <v>0.15</v>
      </c>
      <c r="R13" s="184">
        <f t="shared" si="0"/>
        <v>0.19026548672566371</v>
      </c>
      <c r="S13" s="332" t="s">
        <v>121</v>
      </c>
      <c r="T13" s="317" t="s">
        <v>122</v>
      </c>
      <c r="U13" s="345" t="s">
        <v>64</v>
      </c>
      <c r="V13" s="375"/>
      <c r="W13" s="179">
        <v>0.6</v>
      </c>
      <c r="X13" s="184">
        <f t="shared" si="1"/>
        <v>0.59292035398230092</v>
      </c>
      <c r="Y13" s="173"/>
      <c r="Z13" s="173"/>
      <c r="AA13" s="173"/>
      <c r="AB13" s="366"/>
      <c r="AC13" s="179"/>
      <c r="AD13" s="184">
        <f t="shared" si="2"/>
        <v>1</v>
      </c>
      <c r="AE13" s="173"/>
      <c r="AF13" s="173"/>
      <c r="AG13" s="173"/>
      <c r="AH13" s="366"/>
      <c r="AI13" s="179"/>
      <c r="AJ13" s="184">
        <f t="shared" si="3"/>
        <v>1</v>
      </c>
    </row>
    <row r="14" spans="1:36" ht="150" customHeight="1" thickBot="1">
      <c r="A14" s="187" t="s">
        <v>123</v>
      </c>
      <c r="B14" s="188" t="s">
        <v>124</v>
      </c>
      <c r="C14" s="189" t="s">
        <v>125</v>
      </c>
      <c r="D14" s="190">
        <v>1</v>
      </c>
      <c r="E14" s="236">
        <v>0.05</v>
      </c>
      <c r="F14" s="230" t="s">
        <v>126</v>
      </c>
      <c r="G14" s="191" t="s">
        <v>127</v>
      </c>
      <c r="H14" s="191" t="s">
        <v>128</v>
      </c>
      <c r="I14" s="192" t="s">
        <v>46</v>
      </c>
      <c r="J14" s="193" t="s">
        <v>69</v>
      </c>
      <c r="K14" s="194">
        <v>46055</v>
      </c>
      <c r="L14" s="219">
        <v>46203</v>
      </c>
      <c r="M14" s="271" t="s">
        <v>129</v>
      </c>
      <c r="N14" s="280" t="s">
        <v>130</v>
      </c>
      <c r="O14" s="287" t="s">
        <v>131</v>
      </c>
      <c r="P14" s="283">
        <f>Q14</f>
        <v>0.5</v>
      </c>
      <c r="Q14" s="196">
        <v>0.5</v>
      </c>
      <c r="R14" s="197">
        <f t="shared" si="0"/>
        <v>0.38513513513513514</v>
      </c>
      <c r="S14" s="333" t="s">
        <v>132</v>
      </c>
      <c r="T14" s="334" t="s">
        <v>133</v>
      </c>
      <c r="U14" s="346" t="s">
        <v>64</v>
      </c>
      <c r="V14" s="283">
        <f>W14</f>
        <v>1</v>
      </c>
      <c r="W14" s="196">
        <v>1</v>
      </c>
      <c r="X14" s="197">
        <f t="shared" si="1"/>
        <v>1</v>
      </c>
      <c r="Y14" s="195"/>
      <c r="Z14" s="195"/>
      <c r="AA14" s="195"/>
      <c r="AB14" s="180">
        <f>AC14</f>
        <v>0</v>
      </c>
      <c r="AC14" s="196"/>
      <c r="AD14" s="197">
        <f t="shared" si="2"/>
        <v>1</v>
      </c>
      <c r="AE14" s="195"/>
      <c r="AF14" s="195"/>
      <c r="AG14" s="195"/>
      <c r="AH14" s="180">
        <f>AI14</f>
        <v>0</v>
      </c>
      <c r="AI14" s="196"/>
      <c r="AJ14" s="197">
        <f t="shared" si="3"/>
        <v>1</v>
      </c>
    </row>
    <row r="15" spans="1:36" ht="120.75" customHeight="1">
      <c r="A15" s="402" t="s">
        <v>134</v>
      </c>
      <c r="B15" s="411" t="s">
        <v>135</v>
      </c>
      <c r="C15" s="208" t="s">
        <v>136</v>
      </c>
      <c r="D15" s="209">
        <v>0.2</v>
      </c>
      <c r="E15" s="417">
        <v>0.4</v>
      </c>
      <c r="F15" s="231" t="s">
        <v>137</v>
      </c>
      <c r="G15" s="210" t="s">
        <v>138</v>
      </c>
      <c r="H15" s="210" t="s">
        <v>139</v>
      </c>
      <c r="I15" s="211" t="s">
        <v>140</v>
      </c>
      <c r="J15" s="237" t="s">
        <v>98</v>
      </c>
      <c r="K15" s="242">
        <v>46204</v>
      </c>
      <c r="L15" s="220">
        <v>46266</v>
      </c>
      <c r="M15" s="269" t="s">
        <v>109</v>
      </c>
      <c r="N15" s="276" t="s">
        <v>109</v>
      </c>
      <c r="O15" s="289" t="s">
        <v>89</v>
      </c>
      <c r="P15" s="376">
        <f>(Q15*D15)+(Q16*D16)+(Q17*D17)+(Q18*D18)</f>
        <v>0.217</v>
      </c>
      <c r="Q15" s="185">
        <v>0</v>
      </c>
      <c r="R15" s="185">
        <f t="shared" si="0"/>
        <v>0</v>
      </c>
      <c r="S15" s="335" t="s">
        <v>141</v>
      </c>
      <c r="T15" s="316" t="s">
        <v>142</v>
      </c>
      <c r="U15" s="344" t="s">
        <v>110</v>
      </c>
      <c r="V15" s="376">
        <f>(W15*D15)+(W16*D16)+(W17*D17)+(W18*D18)</f>
        <v>0.503</v>
      </c>
      <c r="W15" s="185">
        <v>0</v>
      </c>
      <c r="X15" s="185">
        <f t="shared" si="1"/>
        <v>0</v>
      </c>
      <c r="Y15" s="174"/>
      <c r="Z15" s="174"/>
      <c r="AA15" s="174"/>
      <c r="AB15" s="367">
        <f>(AC15*D15)+(AC16*D16)+(AC17*D17)+(AC18*D18)</f>
        <v>0</v>
      </c>
      <c r="AC15" s="185"/>
      <c r="AD15" s="185">
        <f t="shared" si="2"/>
        <v>1</v>
      </c>
      <c r="AE15" s="174"/>
      <c r="AF15" s="174"/>
      <c r="AG15" s="174"/>
      <c r="AH15" s="367">
        <f>(AI15*D15)+(AI16*D16)+(AI17*D17)+(AI18*D18)</f>
        <v>0</v>
      </c>
      <c r="AI15" s="185"/>
      <c r="AJ15" s="183">
        <f t="shared" si="3"/>
        <v>1</v>
      </c>
    </row>
    <row r="16" spans="1:36" ht="302" customHeight="1">
      <c r="A16" s="403"/>
      <c r="B16" s="412"/>
      <c r="C16" s="205" t="s">
        <v>143</v>
      </c>
      <c r="D16" s="206">
        <v>0.2</v>
      </c>
      <c r="E16" s="418"/>
      <c r="F16" s="232" t="s">
        <v>144</v>
      </c>
      <c r="G16" s="30" t="s">
        <v>145</v>
      </c>
      <c r="H16" s="30" t="s">
        <v>146</v>
      </c>
      <c r="I16" s="207" t="s">
        <v>140</v>
      </c>
      <c r="J16" s="238" t="s">
        <v>98</v>
      </c>
      <c r="K16" s="243">
        <v>46063</v>
      </c>
      <c r="L16" s="221">
        <v>46387</v>
      </c>
      <c r="M16" s="266" t="s">
        <v>147</v>
      </c>
      <c r="N16" s="277" t="s">
        <v>148</v>
      </c>
      <c r="O16" s="285" t="s">
        <v>149</v>
      </c>
      <c r="P16" s="377"/>
      <c r="Q16" s="177">
        <v>0.2</v>
      </c>
      <c r="R16" s="177">
        <f t="shared" si="0"/>
        <v>0.15123456790123457</v>
      </c>
      <c r="S16" s="13" t="s">
        <v>150</v>
      </c>
      <c r="T16" s="329" t="s">
        <v>151</v>
      </c>
      <c r="U16" s="342" t="s">
        <v>64</v>
      </c>
      <c r="V16" s="377"/>
      <c r="W16" s="177">
        <v>0.52</v>
      </c>
      <c r="X16" s="177">
        <f t="shared" si="1"/>
        <v>0.43209876543209874</v>
      </c>
      <c r="Y16" s="170"/>
      <c r="Z16" s="170"/>
      <c r="AA16" s="170"/>
      <c r="AB16" s="368"/>
      <c r="AC16" s="177"/>
      <c r="AD16" s="177">
        <f t="shared" si="2"/>
        <v>0.71604938271604934</v>
      </c>
      <c r="AE16" s="170"/>
      <c r="AF16" s="170"/>
      <c r="AG16" s="170"/>
      <c r="AH16" s="368"/>
      <c r="AI16" s="177"/>
      <c r="AJ16" s="178">
        <f t="shared" si="3"/>
        <v>1</v>
      </c>
    </row>
    <row r="17" spans="1:36" ht="282.75" customHeight="1">
      <c r="A17" s="403"/>
      <c r="B17" s="204" t="s">
        <v>152</v>
      </c>
      <c r="C17" s="205" t="s">
        <v>153</v>
      </c>
      <c r="D17" s="206">
        <v>0.3</v>
      </c>
      <c r="E17" s="418"/>
      <c r="F17" s="232" t="s">
        <v>154</v>
      </c>
      <c r="G17" s="30" t="s">
        <v>155</v>
      </c>
      <c r="H17" s="30" t="s">
        <v>156</v>
      </c>
      <c r="I17" s="207" t="s">
        <v>140</v>
      </c>
      <c r="J17" s="238" t="s">
        <v>157</v>
      </c>
      <c r="K17" s="243">
        <v>46082</v>
      </c>
      <c r="L17" s="221">
        <v>46387</v>
      </c>
      <c r="M17" s="266" t="s">
        <v>158</v>
      </c>
      <c r="N17" s="281" t="s">
        <v>159</v>
      </c>
      <c r="O17" s="285" t="s">
        <v>160</v>
      </c>
      <c r="P17" s="377"/>
      <c r="Q17" s="177">
        <v>0.09</v>
      </c>
      <c r="R17" s="177">
        <f t="shared" si="0"/>
        <v>9.8360655737704916E-2</v>
      </c>
      <c r="S17" s="13" t="s">
        <v>161</v>
      </c>
      <c r="T17" s="329" t="s">
        <v>162</v>
      </c>
      <c r="U17" s="342" t="s">
        <v>64</v>
      </c>
      <c r="V17" s="377"/>
      <c r="W17" s="177">
        <v>0.83</v>
      </c>
      <c r="X17" s="177">
        <f t="shared" si="1"/>
        <v>0.39672131147540984</v>
      </c>
      <c r="Y17" s="170"/>
      <c r="Z17" s="170"/>
      <c r="AA17" s="170"/>
      <c r="AB17" s="368"/>
      <c r="AC17" s="177"/>
      <c r="AD17" s="177">
        <f t="shared" si="2"/>
        <v>0.69836065573770489</v>
      </c>
      <c r="AE17" s="170"/>
      <c r="AF17" s="170"/>
      <c r="AG17" s="170"/>
      <c r="AH17" s="368"/>
      <c r="AI17" s="177"/>
      <c r="AJ17" s="178">
        <f t="shared" si="3"/>
        <v>1</v>
      </c>
    </row>
    <row r="18" spans="1:36" ht="102" customHeight="1" thickBot="1">
      <c r="A18" s="404"/>
      <c r="B18" s="212" t="s">
        <v>163</v>
      </c>
      <c r="C18" s="213" t="s">
        <v>164</v>
      </c>
      <c r="D18" s="214">
        <v>0.3</v>
      </c>
      <c r="E18" s="419"/>
      <c r="F18" s="233" t="s">
        <v>165</v>
      </c>
      <c r="G18" s="26" t="s">
        <v>166</v>
      </c>
      <c r="H18" s="26" t="s">
        <v>167</v>
      </c>
      <c r="I18" s="215" t="s">
        <v>47</v>
      </c>
      <c r="J18" s="239" t="s">
        <v>168</v>
      </c>
      <c r="K18" s="244">
        <v>46083</v>
      </c>
      <c r="L18" s="222">
        <v>46325</v>
      </c>
      <c r="M18" s="270" t="s">
        <v>169</v>
      </c>
      <c r="N18" s="279" t="s">
        <v>170</v>
      </c>
      <c r="O18" s="286" t="s">
        <v>171</v>
      </c>
      <c r="P18" s="378"/>
      <c r="Q18" s="179">
        <v>0.5</v>
      </c>
      <c r="R18" s="179">
        <f t="shared" si="0"/>
        <v>0.11983471074380166</v>
      </c>
      <c r="S18" s="25" t="s">
        <v>172</v>
      </c>
      <c r="T18" s="317" t="s">
        <v>173</v>
      </c>
      <c r="U18" s="345" t="s">
        <v>174</v>
      </c>
      <c r="V18" s="378"/>
      <c r="W18" s="179">
        <v>0.5</v>
      </c>
      <c r="X18" s="179">
        <f t="shared" si="1"/>
        <v>0.49586776859504134</v>
      </c>
      <c r="Y18" s="173"/>
      <c r="Z18" s="173"/>
      <c r="AA18" s="173"/>
      <c r="AB18" s="369"/>
      <c r="AC18" s="179"/>
      <c r="AD18" s="179">
        <f t="shared" si="2"/>
        <v>0.87603305785123964</v>
      </c>
      <c r="AE18" s="173"/>
      <c r="AF18" s="173"/>
      <c r="AG18" s="173"/>
      <c r="AH18" s="369"/>
      <c r="AI18" s="179"/>
      <c r="AJ18" s="184">
        <f t="shared" si="3"/>
        <v>1</v>
      </c>
    </row>
    <row r="19" spans="1:36" ht="63" customHeight="1">
      <c r="A19" s="405" t="s">
        <v>175</v>
      </c>
      <c r="B19" s="198" t="s">
        <v>176</v>
      </c>
      <c r="C19" s="199" t="s">
        <v>177</v>
      </c>
      <c r="D19" s="200">
        <v>0.5</v>
      </c>
      <c r="E19" s="382">
        <v>0.05</v>
      </c>
      <c r="F19" s="234" t="s">
        <v>178</v>
      </c>
      <c r="G19" s="201" t="s">
        <v>179</v>
      </c>
      <c r="H19" s="201" t="s">
        <v>180</v>
      </c>
      <c r="I19" s="202" t="s">
        <v>46</v>
      </c>
      <c r="J19" s="240" t="s">
        <v>168</v>
      </c>
      <c r="K19" s="245">
        <v>46204</v>
      </c>
      <c r="L19" s="223">
        <v>46339</v>
      </c>
      <c r="M19" s="272" t="s">
        <v>109</v>
      </c>
      <c r="N19" s="282" t="s">
        <v>109</v>
      </c>
      <c r="O19" s="289" t="s">
        <v>110</v>
      </c>
      <c r="P19" s="379">
        <f>(Q19*D19)+(Q20*D20)</f>
        <v>0</v>
      </c>
      <c r="Q19" s="203">
        <v>0</v>
      </c>
      <c r="R19" s="203">
        <f t="shared" si="0"/>
        <v>0</v>
      </c>
      <c r="S19" s="336"/>
      <c r="T19" s="337"/>
      <c r="U19" s="344" t="s">
        <v>110</v>
      </c>
      <c r="V19" s="379">
        <f>(W19*D19)+(W20*D20)</f>
        <v>0</v>
      </c>
      <c r="W19" s="203">
        <v>0</v>
      </c>
      <c r="X19" s="203">
        <f t="shared" si="1"/>
        <v>0</v>
      </c>
      <c r="Y19" s="181"/>
      <c r="Z19" s="181"/>
      <c r="AA19" s="181"/>
      <c r="AB19" s="370">
        <f>(AC19*D19)+(AC20*D20)</f>
        <v>0</v>
      </c>
      <c r="AC19" s="203"/>
      <c r="AD19" s="203">
        <f t="shared" si="2"/>
        <v>0.67407407407407405</v>
      </c>
      <c r="AE19" s="181"/>
      <c r="AF19" s="181"/>
      <c r="AG19" s="181"/>
      <c r="AH19" s="370">
        <f>(AI19*D19)+(AI20*D20)</f>
        <v>0</v>
      </c>
      <c r="AI19" s="203"/>
      <c r="AJ19" s="182">
        <f t="shared" si="3"/>
        <v>1</v>
      </c>
    </row>
    <row r="20" spans="1:36" ht="63" customHeight="1">
      <c r="A20" s="406"/>
      <c r="B20" s="22" t="s">
        <v>181</v>
      </c>
      <c r="C20" s="23" t="s">
        <v>182</v>
      </c>
      <c r="D20" s="24">
        <v>0.5</v>
      </c>
      <c r="E20" s="383"/>
      <c r="F20" s="235" t="s">
        <v>183</v>
      </c>
      <c r="G20" s="27" t="s">
        <v>184</v>
      </c>
      <c r="H20" s="27" t="s">
        <v>185</v>
      </c>
      <c r="I20" s="186" t="s">
        <v>46</v>
      </c>
      <c r="J20" s="241" t="s">
        <v>47</v>
      </c>
      <c r="K20" s="246">
        <v>46266</v>
      </c>
      <c r="L20" s="218">
        <v>46356</v>
      </c>
      <c r="M20" s="270" t="s">
        <v>186</v>
      </c>
      <c r="N20" s="279" t="s">
        <v>186</v>
      </c>
      <c r="O20" s="289" t="s">
        <v>187</v>
      </c>
      <c r="P20" s="378"/>
      <c r="Q20" s="179">
        <v>0</v>
      </c>
      <c r="R20" s="179">
        <f t="shared" si="0"/>
        <v>0</v>
      </c>
      <c r="S20" s="338"/>
      <c r="T20" s="339"/>
      <c r="U20" s="347" t="s">
        <v>187</v>
      </c>
      <c r="V20" s="378"/>
      <c r="W20" s="179">
        <v>0</v>
      </c>
      <c r="X20" s="179">
        <f t="shared" si="1"/>
        <v>0</v>
      </c>
      <c r="Y20" s="173"/>
      <c r="Z20" s="173"/>
      <c r="AA20" s="173"/>
      <c r="AB20" s="369"/>
      <c r="AC20" s="179"/>
      <c r="AD20" s="179">
        <f t="shared" si="2"/>
        <v>0.32222222222222224</v>
      </c>
      <c r="AE20" s="173"/>
      <c r="AF20" s="173"/>
      <c r="AG20" s="173"/>
      <c r="AH20" s="369"/>
      <c r="AI20" s="179"/>
      <c r="AJ20" s="184">
        <f t="shared" si="3"/>
        <v>1</v>
      </c>
    </row>
    <row r="21" spans="1:36" ht="40" customHeight="1">
      <c r="E21" s="8">
        <f>E6+E14+E15+D30+E19</f>
        <v>1</v>
      </c>
      <c r="M21" s="371" t="s">
        <v>188</v>
      </c>
      <c r="N21" s="372"/>
      <c r="O21" s="372"/>
      <c r="P21" s="175">
        <f>(P6*E6)+(P14*E14)+(P15*E15)+(P19*E19)</f>
        <v>0.1648</v>
      </c>
      <c r="Q21" s="176">
        <f>((Q6*D6)+(Q7*D7)+(Q8*D8)+(Q9*D9)+(Q10*D10)+(Q11*D11)+(Q12*D12)+(Q13*D13))*C23+((Q14*D14))*E14+((Q15*D15)+(Q16*D16)+(Q17*D17)+(Q18*D18))*E15+((Q19*D19)+(Q20*D20))*E19</f>
        <v>0.11180000000000001</v>
      </c>
      <c r="R21" s="247">
        <f>((R6*$D6)+(R7*$D7)+(R8*$D8)+(R9*$D9)+(R10*$D10)+(R11*$D11)+(R12*$D12)+(R13*$D13))*$E6+((R14*$D14))*$E14+((R15*$D15)+(R16*$D16)+(R17*$D17)+(R18*$D18))*$E15+((R19*$D19)+(R20*$D20))*$E19</f>
        <v>0.13173925104331086</v>
      </c>
      <c r="S21" s="371" t="s">
        <v>188</v>
      </c>
      <c r="T21" s="372"/>
      <c r="U21" s="372"/>
      <c r="V21" s="175">
        <f>(V6*E6)+(V14*E14)+(V15*E15)+(V19*E19)</f>
        <v>0.46221000000000001</v>
      </c>
      <c r="W21" s="176">
        <f>((W6*$D6)+(W7*$D7)+(W8*$D8)+(W9*$D9)+(W10*$D10)+(W11*$D11)+(W12*$D12)+(W13*$D13))*E6+((W14*$D14))*$E14+((W15*$D15)+(W16*$D16)+(W17*$D17)+(W18*$D18))*$E15+((W19*$D19)+(W20*$D20))*$E19</f>
        <v>0.46221000000000001</v>
      </c>
      <c r="X21" s="247">
        <f>((X6*$D6)+(X7*$D7)+(X8*$D8)+(X9*$D9)+(X10*$D10)+(X11*$D11)+(X12*$D12)+(X13*$D13))*$E6+((X14*$D14))*$E14+((X15*$D15)+(X16*$D16)+(X17*$D17)+(X18*$D18))*$E15+((X19*$D19)+(X20*$D20))*$E19</f>
        <v>0.39175098210892589</v>
      </c>
      <c r="Y21" s="371" t="s">
        <v>188</v>
      </c>
      <c r="Z21" s="372"/>
      <c r="AA21" s="372"/>
      <c r="AB21" s="175">
        <f>(AB6*K6)+(AB14*K14)+(AB15*K15)+(AB19*K19)</f>
        <v>0</v>
      </c>
      <c r="AC21" s="176">
        <f>((AC6*$D6)+(AC7*$D7)+(AC8*$D8)+(AC9*$D9)+(AC10*$D10)+(AC11*$D11)+(AC12*$D12)+(AC13*$D13))*K6+((AC14*$D14))*$E14+((AC15*$D15)+(AC16*$D16)+(AC17*$D17)+(AC18*$D18))*$E15+((AC19*$D19)+(AC20*$D20))*$E19</f>
        <v>0</v>
      </c>
      <c r="AD21" s="247">
        <f>((AD6*$D6)+(AD7*$D7)+(AD8*$D8)+(AD9*$D9)+(AD10*$D10)+(AD11*$D11)+(AD12*$D12)+(AD13*$D13))*$E6+((AD14*$D14))*$E14+((AD15*$D15)+(AD16*$D16)+(AD17*$D17)+(AD18*$D18))*$E15+((AD19*$D19)+(AD20*$D20))*$E19</f>
        <v>0.76470453363263569</v>
      </c>
      <c r="AE21" s="371" t="s">
        <v>188</v>
      </c>
      <c r="AF21" s="372"/>
      <c r="AG21" s="372"/>
      <c r="AH21" s="175">
        <f>(AH6*Q6)+(AH14*Q14)+(AH15*Q15)+(AH19*Q19)</f>
        <v>0</v>
      </c>
      <c r="AI21" s="176">
        <f>((AI6*$D6)+(AI7*$D7)+(AI8*$D8)+(AI9*$D9)+(AI10*$D10)+(AI11*$D11)+(AI12*$D12)+(AI13*$D13))*Q6+((AI14*$D14))*$E14+((AI15*$D15)+(AI16*$D16)+(AI17*$D17)+(AI18*$D18))*$E15+((AI19*$D19)+(AI20*$D20))*$E19</f>
        <v>0</v>
      </c>
      <c r="AJ21" s="247">
        <f>((AJ6*$D6)+(AJ7*$D7)+(AJ8*$D8)+(AJ9*$D9)+(AJ10*$D10)+(AJ11*$D11)+(AJ12*$D12)+(AJ13*$D13))*$E6+((AJ14*$D14))*$E14+((AJ15*$D15)+(AJ16*$D16)+(AJ17*$D17)+(AJ18*$D18))*$E15+((AJ19*$D19)+(AJ20*$D20))*$E19</f>
        <v>1</v>
      </c>
    </row>
    <row r="22" spans="1:36" ht="16"/>
    <row r="23" spans="1:36" ht="16"/>
    <row r="24" spans="1:36" ht="16"/>
    <row r="25" spans="1:36" ht="16"/>
    <row r="26" spans="1:36" ht="16"/>
    <row r="27" spans="1:36" ht="16"/>
    <row r="28" spans="1:36" ht="16"/>
    <row r="29" spans="1:36" ht="16"/>
    <row r="30" spans="1:36" ht="16"/>
    <row r="31" spans="1:36" ht="16"/>
    <row r="32" spans="1:36" ht="16"/>
    <row r="33" ht="16"/>
    <row r="34" ht="16"/>
    <row r="35" ht="16"/>
    <row r="36" ht="16"/>
    <row r="37" ht="16"/>
    <row r="38" ht="16"/>
    <row r="39" ht="16"/>
    <row r="40" ht="16"/>
    <row r="41" ht="16"/>
    <row r="42" ht="16"/>
    <row r="43" ht="16"/>
    <row r="44" ht="16"/>
    <row r="45" ht="16"/>
    <row r="46" ht="16"/>
    <row r="47" ht="16"/>
    <row r="48" ht="16"/>
    <row r="49" ht="16"/>
    <row r="50" ht="16"/>
    <row r="51" ht="16"/>
    <row r="52" ht="16"/>
    <row r="53" ht="16"/>
    <row r="54" ht="16"/>
    <row r="55" ht="16"/>
    <row r="56" ht="16"/>
    <row r="57" ht="16"/>
    <row r="58" ht="16"/>
    <row r="59" ht="16"/>
    <row r="60" ht="16"/>
    <row r="61" ht="16"/>
    <row r="62" ht="16"/>
    <row r="63" ht="16"/>
    <row r="64" ht="16"/>
    <row r="65" ht="16"/>
    <row r="66" ht="16"/>
    <row r="67" ht="16"/>
    <row r="68" ht="16"/>
    <row r="69" ht="16"/>
    <row r="70" ht="16"/>
    <row r="71" ht="16"/>
    <row r="72" ht="16"/>
    <row r="73" ht="16"/>
    <row r="74" ht="16"/>
    <row r="75" ht="16"/>
    <row r="76" ht="16"/>
    <row r="77" ht="16"/>
    <row r="78" ht="16"/>
    <row r="79" ht="16"/>
    <row r="80" ht="16"/>
    <row r="81" ht="16"/>
    <row r="82" ht="16"/>
    <row r="83" ht="16"/>
    <row r="84" ht="16"/>
    <row r="85" ht="16"/>
    <row r="86" ht="16"/>
    <row r="87" ht="16"/>
    <row r="88" ht="16"/>
    <row r="89" ht="16"/>
    <row r="90" ht="16"/>
    <row r="91" ht="16"/>
    <row r="92" ht="16"/>
    <row r="93" ht="16"/>
    <row r="94" ht="16"/>
    <row r="95" ht="16"/>
    <row r="96" ht="16"/>
    <row r="97" ht="16"/>
    <row r="98" ht="16"/>
    <row r="99" ht="16"/>
    <row r="100" ht="16"/>
    <row r="101" ht="16"/>
    <row r="102" ht="16"/>
    <row r="103" ht="16"/>
    <row r="104" ht="16"/>
    <row r="105" ht="16"/>
    <row r="106" ht="16"/>
    <row r="107" ht="16"/>
    <row r="108" ht="16"/>
    <row r="109" ht="16"/>
    <row r="110" ht="16"/>
    <row r="111" ht="16"/>
    <row r="112" ht="16"/>
    <row r="113" ht="16"/>
    <row r="114" ht="16"/>
    <row r="115" ht="16"/>
    <row r="116" ht="16"/>
    <row r="117" ht="16"/>
    <row r="118" ht="16"/>
    <row r="119" ht="16"/>
    <row r="120" ht="16"/>
    <row r="121" ht="16"/>
    <row r="122" ht="16"/>
    <row r="123" ht="16"/>
    <row r="124" ht="16"/>
    <row r="125" ht="16"/>
    <row r="126" ht="16"/>
    <row r="127" ht="16"/>
    <row r="128" ht="16"/>
    <row r="129" ht="16"/>
    <row r="130" ht="16"/>
    <row r="131" ht="16"/>
    <row r="132" ht="16"/>
    <row r="133" ht="16"/>
    <row r="134" ht="16"/>
    <row r="135" ht="16"/>
    <row r="136" ht="16"/>
    <row r="137" ht="16"/>
    <row r="138" ht="16"/>
    <row r="139" ht="16"/>
    <row r="140" ht="16"/>
    <row r="141" ht="16"/>
    <row r="142" ht="16"/>
    <row r="143" ht="16"/>
    <row r="144" ht="16"/>
    <row r="145" ht="16"/>
    <row r="146" ht="16"/>
    <row r="147" ht="16"/>
    <row r="148" ht="16"/>
    <row r="149" ht="16"/>
    <row r="150" ht="16"/>
    <row r="151" ht="16"/>
    <row r="152" ht="16"/>
    <row r="153" ht="16"/>
    <row r="154" ht="16"/>
    <row r="155" ht="16"/>
    <row r="156" ht="16"/>
    <row r="157" ht="16"/>
    <row r="158" ht="16"/>
    <row r="159" ht="16"/>
    <row r="160" ht="16"/>
    <row r="161" ht="16"/>
    <row r="162" ht="16"/>
    <row r="163" ht="16"/>
    <row r="164" ht="16"/>
    <row r="165" ht="16"/>
    <row r="166" ht="16"/>
    <row r="167" ht="16"/>
    <row r="168" ht="16"/>
    <row r="169" ht="16"/>
    <row r="170" ht="16"/>
    <row r="171" ht="16"/>
    <row r="172" ht="16"/>
    <row r="173" ht="16"/>
    <row r="174" ht="16"/>
    <row r="175" ht="16"/>
    <row r="176" ht="16"/>
    <row r="177" ht="16"/>
    <row r="178" ht="16"/>
    <row r="179" ht="16"/>
    <row r="180" ht="16"/>
    <row r="181" ht="16"/>
    <row r="182" ht="16"/>
    <row r="183" ht="16"/>
    <row r="184" ht="16"/>
    <row r="185" ht="16"/>
    <row r="186" ht="16"/>
    <row r="187" ht="16"/>
    <row r="188" ht="16"/>
    <row r="189" ht="16"/>
    <row r="190" ht="16"/>
    <row r="191" ht="16"/>
    <row r="192" ht="16"/>
    <row r="193" ht="16"/>
    <row r="194" ht="16"/>
    <row r="195" ht="16"/>
    <row r="196" ht="16"/>
    <row r="197" ht="16"/>
    <row r="198" ht="16"/>
    <row r="199" ht="16"/>
    <row r="200" ht="16"/>
    <row r="201" ht="16"/>
    <row r="202" ht="16"/>
    <row r="203" ht="16"/>
    <row r="204" ht="16"/>
    <row r="205" ht="16"/>
    <row r="206" ht="16"/>
    <row r="207" ht="16"/>
    <row r="208" ht="16"/>
    <row r="209" ht="16"/>
    <row r="210" ht="16"/>
    <row r="211" ht="16"/>
    <row r="212" ht="16"/>
    <row r="213" ht="16"/>
    <row r="214" ht="16"/>
    <row r="215" ht="16"/>
    <row r="216" ht="16"/>
    <row r="217" ht="16"/>
    <row r="218" ht="16"/>
    <row r="219" ht="16"/>
    <row r="220" ht="16"/>
    <row r="221" ht="16"/>
    <row r="222" ht="16"/>
    <row r="223" ht="16"/>
    <row r="224" ht="16"/>
    <row r="225" ht="16"/>
    <row r="226" ht="16"/>
    <row r="227" ht="16"/>
    <row r="228" ht="16"/>
    <row r="229" ht="16"/>
    <row r="230" ht="16"/>
    <row r="231" ht="16"/>
    <row r="232" ht="16"/>
    <row r="233" ht="16"/>
    <row r="234" ht="16"/>
    <row r="235" ht="16"/>
    <row r="236" ht="16"/>
    <row r="237" ht="16"/>
    <row r="238" ht="16"/>
    <row r="239" ht="16"/>
    <row r="240" ht="16"/>
    <row r="241" ht="16"/>
    <row r="242" ht="16"/>
    <row r="243" ht="16"/>
    <row r="244" ht="16"/>
    <row r="245" ht="16"/>
    <row r="246" ht="16"/>
    <row r="247" ht="16"/>
    <row r="248" ht="16"/>
    <row r="249" ht="16"/>
    <row r="250" ht="16"/>
    <row r="251" ht="16"/>
    <row r="252" ht="16"/>
    <row r="253" ht="16"/>
    <row r="254" ht="16"/>
    <row r="255" ht="16"/>
    <row r="256" ht="16"/>
    <row r="257" ht="16"/>
    <row r="258" ht="16"/>
    <row r="259" ht="16"/>
    <row r="260" ht="16"/>
    <row r="261" ht="16"/>
    <row r="262" ht="16"/>
    <row r="263" ht="16"/>
    <row r="264" ht="16"/>
    <row r="265" ht="16"/>
    <row r="266" ht="16"/>
    <row r="267" ht="16"/>
    <row r="268" ht="16"/>
    <row r="269" ht="16"/>
    <row r="270" ht="16"/>
    <row r="271" ht="16"/>
    <row r="272" ht="16"/>
    <row r="273" ht="16"/>
    <row r="274" ht="16"/>
    <row r="275" ht="16"/>
    <row r="276" ht="16"/>
    <row r="277" ht="16"/>
    <row r="278" ht="16"/>
    <row r="279" ht="16"/>
    <row r="280" ht="16"/>
    <row r="281" ht="16"/>
    <row r="282" ht="16"/>
    <row r="283" ht="16"/>
    <row r="284" ht="16"/>
    <row r="285" ht="16"/>
    <row r="286" ht="16"/>
    <row r="287" ht="16"/>
    <row r="288" ht="16"/>
    <row r="289" ht="16"/>
    <row r="290" ht="16"/>
    <row r="291" ht="16"/>
    <row r="292" ht="16"/>
    <row r="293" ht="16"/>
    <row r="294" ht="16"/>
    <row r="295" ht="16"/>
    <row r="296" ht="16"/>
    <row r="297" ht="16"/>
    <row r="298" ht="16"/>
    <row r="299" ht="16"/>
    <row r="300" ht="16"/>
    <row r="301" ht="16"/>
    <row r="302" ht="16"/>
    <row r="303" ht="16"/>
    <row r="304" ht="16"/>
    <row r="305" ht="16"/>
    <row r="306" ht="16"/>
    <row r="307" ht="16"/>
    <row r="308" ht="16"/>
    <row r="309" ht="16"/>
    <row r="310" ht="16"/>
    <row r="311" ht="16"/>
    <row r="312" ht="16"/>
    <row r="313" ht="16"/>
    <row r="314" ht="16"/>
    <row r="315" ht="16"/>
    <row r="316" ht="16"/>
    <row r="317" ht="16"/>
    <row r="318" ht="16"/>
    <row r="319" ht="16"/>
    <row r="320" ht="16"/>
    <row r="321" ht="16"/>
    <row r="322" ht="16"/>
    <row r="323" ht="16"/>
    <row r="324" ht="16"/>
    <row r="325" ht="16"/>
    <row r="326" ht="16"/>
    <row r="327" ht="16"/>
    <row r="328" ht="16"/>
    <row r="329" ht="16"/>
    <row r="330" ht="16"/>
    <row r="331" ht="16"/>
    <row r="332" ht="16"/>
    <row r="333" ht="16"/>
    <row r="334" ht="16"/>
    <row r="335" ht="16"/>
    <row r="336" ht="16"/>
    <row r="337" ht="16"/>
    <row r="338" ht="16"/>
    <row r="339" ht="16"/>
    <row r="340" ht="16"/>
    <row r="341" ht="16"/>
    <row r="342" ht="16"/>
    <row r="343" ht="16"/>
    <row r="344" ht="16"/>
    <row r="345" ht="16"/>
    <row r="346" ht="16"/>
    <row r="347" ht="16"/>
    <row r="348" ht="16"/>
    <row r="349" ht="16"/>
    <row r="350" ht="16"/>
    <row r="351" ht="16"/>
    <row r="352" ht="16"/>
    <row r="353" ht="16"/>
    <row r="354" ht="16"/>
    <row r="355" ht="16"/>
    <row r="356" ht="16"/>
    <row r="357" ht="16"/>
    <row r="358" ht="16"/>
    <row r="359" ht="16"/>
    <row r="360" ht="16"/>
    <row r="361" ht="16"/>
    <row r="362" ht="16"/>
    <row r="363" ht="16"/>
    <row r="364" ht="16"/>
    <row r="365" ht="16"/>
    <row r="366" ht="16"/>
    <row r="367" ht="16"/>
    <row r="368" ht="16"/>
    <row r="369" ht="16"/>
    <row r="370" ht="16"/>
    <row r="371" ht="16"/>
    <row r="372" ht="16"/>
    <row r="373" ht="16"/>
    <row r="374" ht="16"/>
    <row r="375" ht="16"/>
    <row r="376" ht="16"/>
    <row r="377" ht="16"/>
    <row r="378" ht="16"/>
    <row r="379" ht="16"/>
    <row r="380" ht="16"/>
    <row r="381" ht="16"/>
    <row r="382" ht="16"/>
    <row r="383" ht="16"/>
    <row r="384" ht="16"/>
    <row r="385" ht="16"/>
    <row r="386" ht="16"/>
    <row r="387" ht="16"/>
    <row r="388" ht="16"/>
    <row r="389" ht="16"/>
    <row r="390" ht="16"/>
    <row r="391" ht="16"/>
    <row r="392" ht="16"/>
    <row r="393" ht="16"/>
    <row r="394" ht="16"/>
    <row r="395" ht="16"/>
    <row r="396" ht="16"/>
    <row r="397" ht="16"/>
    <row r="398" ht="16"/>
    <row r="399" ht="16"/>
    <row r="400" ht="16"/>
    <row r="401" ht="16"/>
    <row r="402" ht="16"/>
    <row r="403" ht="16"/>
    <row r="404" ht="16"/>
    <row r="405" ht="16"/>
    <row r="406" ht="16"/>
    <row r="407" ht="16"/>
    <row r="408" ht="16"/>
    <row r="409" ht="16"/>
    <row r="410" ht="16"/>
    <row r="411" ht="16"/>
    <row r="412" ht="16"/>
    <row r="413" ht="16"/>
    <row r="414" ht="16"/>
    <row r="415" ht="16"/>
    <row r="416" ht="16"/>
    <row r="417" ht="16"/>
    <row r="418" ht="16"/>
    <row r="419" ht="16"/>
    <row r="420" ht="16"/>
    <row r="421" ht="16"/>
    <row r="422" ht="16"/>
    <row r="423" ht="16"/>
    <row r="424" ht="16"/>
    <row r="425" ht="16"/>
    <row r="426" ht="16"/>
    <row r="427" ht="16"/>
    <row r="428" ht="16"/>
    <row r="429" ht="16"/>
    <row r="430" ht="16"/>
    <row r="431" ht="16"/>
    <row r="432" ht="16"/>
    <row r="433" ht="16"/>
    <row r="434" ht="16"/>
    <row r="435" ht="16"/>
    <row r="436" ht="16"/>
    <row r="437" ht="16"/>
    <row r="438" ht="16"/>
    <row r="439" ht="16"/>
    <row r="440" ht="16"/>
    <row r="441" ht="16"/>
    <row r="442" ht="16"/>
    <row r="443" ht="16"/>
    <row r="444" ht="16"/>
    <row r="445" ht="16"/>
    <row r="446" ht="16"/>
    <row r="447" ht="16"/>
    <row r="448" ht="16"/>
    <row r="449" ht="16"/>
    <row r="450" ht="16"/>
    <row r="451" ht="16"/>
    <row r="452" ht="16"/>
    <row r="453" ht="16"/>
    <row r="454" ht="16"/>
    <row r="455" ht="16"/>
    <row r="456" ht="16"/>
    <row r="457" ht="16"/>
    <row r="458" ht="16"/>
    <row r="459" ht="16"/>
    <row r="460" ht="16"/>
    <row r="461" ht="16"/>
    <row r="462" ht="16"/>
    <row r="463" ht="16"/>
    <row r="464" ht="16"/>
    <row r="465" ht="16"/>
    <row r="466" ht="16"/>
    <row r="467" ht="16"/>
    <row r="468" ht="16"/>
    <row r="469" ht="16"/>
    <row r="470" ht="16"/>
    <row r="471" ht="16"/>
    <row r="472" ht="16"/>
    <row r="473" ht="16"/>
    <row r="474" ht="16"/>
    <row r="475" ht="16"/>
    <row r="476" ht="16"/>
    <row r="477" ht="16"/>
    <row r="478" ht="16"/>
    <row r="479" ht="16"/>
    <row r="480" ht="16"/>
    <row r="481" ht="16"/>
    <row r="482" ht="16"/>
    <row r="483" ht="16"/>
    <row r="484" ht="16"/>
    <row r="485" ht="16"/>
    <row r="486" ht="16"/>
    <row r="487" ht="16"/>
    <row r="488" ht="16"/>
    <row r="489" ht="16"/>
    <row r="490" ht="16"/>
    <row r="491" ht="16"/>
    <row r="492" ht="16"/>
    <row r="493" ht="16"/>
    <row r="494" ht="16"/>
    <row r="495" ht="16"/>
    <row r="496" ht="16"/>
    <row r="497" ht="16"/>
    <row r="498" ht="16"/>
    <row r="499" ht="16"/>
    <row r="500" ht="16"/>
    <row r="501" ht="16"/>
    <row r="502" ht="16"/>
    <row r="503" ht="16"/>
    <row r="504" ht="16"/>
    <row r="505" ht="16"/>
    <row r="506" ht="16"/>
    <row r="507" ht="16"/>
    <row r="508" ht="16"/>
    <row r="509" ht="16"/>
    <row r="510" ht="16"/>
    <row r="511" ht="16"/>
    <row r="512" ht="16"/>
    <row r="513" ht="16"/>
    <row r="514" ht="16"/>
    <row r="515" ht="16"/>
    <row r="516" ht="16"/>
    <row r="517" ht="16"/>
    <row r="518" ht="16"/>
    <row r="519" ht="16"/>
    <row r="520" ht="16"/>
    <row r="521" ht="16"/>
    <row r="522" ht="16"/>
    <row r="523" ht="16"/>
    <row r="524" ht="16"/>
    <row r="525" ht="16"/>
    <row r="526" ht="16"/>
    <row r="527" ht="16"/>
    <row r="528" ht="16"/>
    <row r="529" ht="16"/>
    <row r="530" ht="16"/>
    <row r="531" ht="16"/>
    <row r="532" ht="16"/>
    <row r="533" ht="16"/>
    <row r="534" ht="16"/>
    <row r="535" ht="16"/>
    <row r="536" ht="16"/>
    <row r="537" ht="16"/>
    <row r="538" ht="16"/>
    <row r="539" ht="16"/>
    <row r="540" ht="16"/>
    <row r="541" ht="16"/>
    <row r="542" ht="16"/>
    <row r="543" ht="16"/>
    <row r="544" ht="16"/>
    <row r="545" ht="16"/>
    <row r="546" ht="16"/>
    <row r="547" ht="16"/>
    <row r="548" ht="16"/>
    <row r="549" ht="16"/>
    <row r="550" ht="16"/>
    <row r="551" ht="16"/>
    <row r="552" ht="16"/>
    <row r="553" ht="16"/>
    <row r="554" ht="16"/>
    <row r="555" ht="16"/>
    <row r="556" ht="16"/>
    <row r="557" ht="16"/>
    <row r="558" ht="16"/>
    <row r="559" ht="16"/>
    <row r="560" ht="16"/>
    <row r="561" ht="16"/>
    <row r="562" ht="16"/>
    <row r="563" ht="16"/>
    <row r="564" ht="16"/>
    <row r="565" ht="16"/>
    <row r="566" ht="16"/>
    <row r="567" ht="16"/>
    <row r="568" ht="16"/>
    <row r="569" ht="16"/>
    <row r="570" ht="16"/>
    <row r="571" ht="16"/>
    <row r="572" ht="16"/>
    <row r="573" ht="16"/>
    <row r="574" ht="16"/>
    <row r="575" ht="16"/>
    <row r="576" ht="16"/>
    <row r="577" ht="16"/>
    <row r="578" ht="16"/>
    <row r="579" ht="16"/>
    <row r="580" ht="16"/>
    <row r="581" ht="16"/>
    <row r="582" ht="16"/>
    <row r="583" ht="16"/>
    <row r="584" ht="16"/>
    <row r="585" ht="16"/>
    <row r="586" ht="16"/>
    <row r="587" ht="16"/>
    <row r="588" ht="16"/>
    <row r="589" ht="16"/>
    <row r="590" ht="16"/>
    <row r="591" ht="16"/>
    <row r="592" ht="16"/>
    <row r="593" ht="16"/>
    <row r="594" ht="16"/>
    <row r="595" ht="16"/>
    <row r="596" ht="16"/>
    <row r="597" ht="16"/>
    <row r="598" ht="16"/>
    <row r="599" ht="16"/>
    <row r="600" ht="16"/>
    <row r="601" ht="16"/>
    <row r="602" ht="16"/>
    <row r="603" ht="16"/>
    <row r="604" ht="16"/>
    <row r="605" ht="16"/>
    <row r="606" ht="16"/>
    <row r="607" ht="16"/>
    <row r="608" ht="16"/>
    <row r="609" ht="16"/>
    <row r="610" ht="16"/>
    <row r="611" ht="16"/>
    <row r="612" ht="16"/>
    <row r="613" ht="16"/>
    <row r="614" ht="16"/>
    <row r="615" ht="16"/>
    <row r="616" ht="16"/>
    <row r="617" ht="16"/>
    <row r="618" ht="16"/>
    <row r="619" ht="16"/>
    <row r="620" ht="16"/>
    <row r="621" ht="16"/>
    <row r="622" ht="16"/>
    <row r="623" ht="16"/>
    <row r="624" ht="16"/>
    <row r="625" ht="16"/>
    <row r="626" ht="16"/>
    <row r="627" ht="16"/>
    <row r="628" ht="16"/>
    <row r="629" ht="16"/>
    <row r="630" ht="16"/>
    <row r="631" ht="16"/>
    <row r="632" ht="16"/>
    <row r="633" ht="16"/>
    <row r="634" ht="16"/>
    <row r="635" ht="16"/>
    <row r="636" ht="16"/>
    <row r="637" ht="16"/>
    <row r="638" ht="16"/>
    <row r="639" ht="16"/>
    <row r="640" ht="16"/>
    <row r="641" ht="16"/>
    <row r="642" ht="16"/>
    <row r="643" ht="16"/>
    <row r="644" ht="16"/>
    <row r="645" ht="16"/>
    <row r="646" ht="16"/>
    <row r="647" ht="16"/>
    <row r="648" ht="16"/>
    <row r="649" ht="16"/>
    <row r="650" ht="16"/>
    <row r="651" ht="16"/>
    <row r="652" ht="16"/>
    <row r="653" ht="16"/>
    <row r="654" ht="16"/>
    <row r="655" ht="16"/>
    <row r="656" ht="16"/>
    <row r="657" ht="16"/>
    <row r="658" ht="16"/>
    <row r="659" ht="16"/>
    <row r="660" ht="16"/>
    <row r="661" ht="16"/>
    <row r="662" ht="16"/>
    <row r="663" ht="16"/>
    <row r="664" ht="16"/>
    <row r="665" ht="16"/>
    <row r="666" ht="16"/>
    <row r="667" ht="16"/>
    <row r="668" ht="16"/>
    <row r="669" ht="16"/>
    <row r="670" ht="16"/>
    <row r="671" ht="16"/>
    <row r="672" ht="16"/>
    <row r="673" ht="16"/>
    <row r="674" ht="16"/>
    <row r="675" ht="16"/>
    <row r="676" ht="16"/>
    <row r="677" ht="16"/>
    <row r="678" ht="16"/>
    <row r="679" ht="16"/>
    <row r="680" ht="16"/>
    <row r="681" ht="16"/>
    <row r="682" ht="16"/>
    <row r="683" ht="16"/>
    <row r="684" ht="16"/>
    <row r="685" ht="16"/>
    <row r="686" ht="16"/>
    <row r="687" ht="16"/>
    <row r="688" ht="16"/>
    <row r="689" ht="16"/>
    <row r="690" ht="16"/>
    <row r="691" ht="16"/>
    <row r="692" ht="16"/>
    <row r="693" ht="16"/>
    <row r="694" ht="16"/>
    <row r="695" ht="16"/>
    <row r="696" ht="16"/>
    <row r="697" ht="16"/>
    <row r="698" ht="16"/>
    <row r="699" ht="16"/>
    <row r="700" ht="16"/>
    <row r="701" ht="16"/>
    <row r="702" ht="16"/>
    <row r="703" ht="16"/>
    <row r="704" ht="16"/>
    <row r="705" ht="16"/>
    <row r="706" ht="16"/>
    <row r="707" ht="16"/>
    <row r="708" ht="16"/>
    <row r="709" ht="16"/>
    <row r="710" ht="16"/>
    <row r="711" ht="16"/>
    <row r="712" ht="16"/>
    <row r="713" ht="16"/>
    <row r="714" ht="16"/>
    <row r="715" ht="16"/>
    <row r="716" ht="16"/>
    <row r="717" ht="16"/>
    <row r="718" ht="16"/>
    <row r="719" ht="16"/>
    <row r="720" ht="16"/>
    <row r="721" ht="16"/>
    <row r="722" ht="16"/>
    <row r="723" ht="16"/>
    <row r="724" ht="16"/>
    <row r="725" ht="16"/>
    <row r="726" ht="16"/>
    <row r="727" ht="16"/>
    <row r="728" ht="16"/>
    <row r="729" ht="16"/>
    <row r="730" ht="16"/>
    <row r="731" ht="16"/>
    <row r="732" ht="16"/>
    <row r="733" ht="16"/>
    <row r="734" ht="16"/>
    <row r="735" ht="16"/>
    <row r="736" ht="16"/>
    <row r="737" ht="16"/>
    <row r="738" ht="16"/>
    <row r="739" ht="16"/>
    <row r="740" ht="16"/>
    <row r="741" ht="16"/>
    <row r="742" ht="16"/>
    <row r="743" ht="16"/>
    <row r="744" ht="16"/>
    <row r="745" ht="16"/>
    <row r="746" ht="16"/>
    <row r="747" ht="16"/>
    <row r="748" ht="16"/>
    <row r="749" ht="16"/>
    <row r="750" ht="16"/>
    <row r="751" ht="16"/>
    <row r="752" ht="16"/>
    <row r="753" ht="16"/>
    <row r="754" ht="16"/>
    <row r="755" ht="16"/>
    <row r="756" ht="16"/>
    <row r="757" ht="16"/>
    <row r="758" ht="16"/>
    <row r="759" ht="16"/>
    <row r="760" ht="16"/>
    <row r="761" ht="16"/>
    <row r="762" ht="16"/>
    <row r="763" ht="16"/>
    <row r="764" ht="16"/>
    <row r="765" ht="16"/>
    <row r="766" ht="16"/>
    <row r="767" ht="16"/>
    <row r="768" ht="16"/>
    <row r="769" ht="16"/>
    <row r="770" ht="16"/>
    <row r="771" ht="16"/>
    <row r="772" ht="16"/>
    <row r="773" ht="16"/>
    <row r="774" ht="16"/>
    <row r="775" ht="16"/>
    <row r="776" ht="16"/>
    <row r="777" ht="16"/>
    <row r="778" ht="16"/>
    <row r="779" ht="16"/>
    <row r="780" ht="16"/>
    <row r="781" ht="16"/>
    <row r="782" ht="16"/>
    <row r="783" ht="16"/>
    <row r="784" ht="16"/>
    <row r="785" ht="16"/>
    <row r="786" ht="16"/>
    <row r="787" ht="16"/>
    <row r="788" ht="16"/>
    <row r="789" ht="16"/>
    <row r="790" ht="16"/>
    <row r="791" ht="16"/>
    <row r="792" ht="16"/>
    <row r="793" ht="16"/>
    <row r="794" ht="16"/>
    <row r="795" ht="16"/>
    <row r="796" ht="16"/>
    <row r="797" ht="16"/>
    <row r="798" ht="16"/>
    <row r="799" ht="16"/>
    <row r="800" ht="16"/>
    <row r="801" ht="16"/>
    <row r="802" ht="16"/>
    <row r="803" ht="16"/>
    <row r="804" ht="16"/>
    <row r="805" ht="16"/>
    <row r="806" ht="16"/>
    <row r="807" ht="16"/>
    <row r="808" ht="16"/>
    <row r="809" ht="16"/>
    <row r="810" ht="16"/>
    <row r="811" ht="16"/>
    <row r="812" ht="16"/>
    <row r="813" ht="16"/>
    <row r="814" ht="16"/>
    <row r="815" ht="16"/>
    <row r="816" ht="16"/>
    <row r="817" ht="16"/>
    <row r="818" ht="16"/>
    <row r="819" ht="16"/>
    <row r="820" ht="16"/>
    <row r="821" ht="16"/>
    <row r="822" ht="16"/>
    <row r="823" ht="16"/>
    <row r="824" ht="16"/>
    <row r="825" ht="16"/>
    <row r="826" ht="16"/>
    <row r="827" ht="16"/>
    <row r="828" ht="16"/>
    <row r="829" ht="16"/>
    <row r="830" ht="16"/>
    <row r="831" ht="16"/>
    <row r="832" ht="16"/>
    <row r="833" ht="16"/>
    <row r="834" ht="16"/>
    <row r="835" ht="16"/>
    <row r="836" ht="16"/>
    <row r="837" ht="16"/>
    <row r="838" ht="16"/>
    <row r="839" ht="16"/>
    <row r="840" ht="16"/>
    <row r="841" ht="16"/>
    <row r="842" ht="16"/>
    <row r="843" ht="16"/>
    <row r="844" ht="16"/>
    <row r="845" ht="16"/>
    <row r="846" ht="16"/>
    <row r="847" ht="16"/>
    <row r="848" ht="16"/>
    <row r="849" ht="16"/>
    <row r="850" ht="16"/>
    <row r="851" ht="16"/>
    <row r="852" ht="16"/>
    <row r="853" ht="16"/>
    <row r="854" ht="16"/>
    <row r="855" ht="16"/>
    <row r="856" ht="16"/>
    <row r="857" ht="16"/>
    <row r="858" ht="16"/>
    <row r="859" ht="16"/>
    <row r="860" ht="16"/>
    <row r="861" ht="16"/>
    <row r="862" ht="16"/>
    <row r="863" ht="16"/>
    <row r="864" ht="16"/>
    <row r="865" ht="16"/>
    <row r="866" ht="16"/>
    <row r="867" ht="16"/>
    <row r="868" ht="16"/>
    <row r="869" ht="16"/>
    <row r="870" ht="16"/>
    <row r="871" ht="16"/>
    <row r="872" ht="16"/>
    <row r="873" ht="16"/>
    <row r="874" ht="16"/>
    <row r="875" ht="16"/>
    <row r="876" ht="16"/>
    <row r="877" ht="16"/>
    <row r="878" ht="16"/>
    <row r="879" ht="16"/>
    <row r="880" ht="16"/>
    <row r="881" ht="16"/>
    <row r="882" ht="16"/>
    <row r="883" ht="16"/>
    <row r="884" ht="16"/>
    <row r="885" ht="16"/>
    <row r="886" ht="16"/>
    <row r="887" ht="16"/>
    <row r="888" ht="16"/>
    <row r="889" ht="16"/>
    <row r="890" ht="16"/>
    <row r="891" ht="16"/>
    <row r="892" ht="16"/>
    <row r="893" ht="16"/>
    <row r="894" ht="16"/>
    <row r="895" ht="16"/>
    <row r="896" ht="16"/>
    <row r="897" ht="16"/>
    <row r="898" ht="16"/>
    <row r="899" ht="16"/>
    <row r="900" ht="16"/>
    <row r="901" ht="16"/>
    <row r="902" ht="16"/>
    <row r="903" ht="16"/>
    <row r="904" ht="16"/>
    <row r="905" ht="16"/>
    <row r="906" ht="16"/>
    <row r="907" ht="16"/>
    <row r="908" ht="16"/>
    <row r="909" ht="16"/>
    <row r="910" ht="16"/>
    <row r="911" ht="16"/>
    <row r="912" ht="16"/>
    <row r="913" ht="16"/>
    <row r="914" ht="16"/>
    <row r="915" ht="16"/>
    <row r="916" ht="16"/>
    <row r="917" ht="16"/>
    <row r="918" ht="16"/>
    <row r="919" ht="16"/>
    <row r="920" ht="16"/>
    <row r="921" ht="16"/>
    <row r="922" ht="16"/>
    <row r="923" ht="16"/>
    <row r="924" ht="16"/>
    <row r="925" ht="16"/>
    <row r="926" ht="16"/>
    <row r="927" ht="16"/>
    <row r="928" ht="16"/>
    <row r="929" ht="16"/>
    <row r="930" ht="16"/>
    <row r="931" ht="16"/>
    <row r="932" ht="16"/>
    <row r="933" ht="16"/>
    <row r="934" ht="16"/>
    <row r="935" ht="16"/>
    <row r="936" ht="16"/>
    <row r="937" ht="16"/>
    <row r="938" ht="16"/>
    <row r="939" ht="16"/>
    <row r="940" ht="16"/>
    <row r="941" ht="16"/>
    <row r="942" ht="16"/>
    <row r="943" ht="16"/>
    <row r="944" ht="16"/>
    <row r="945" ht="16"/>
    <row r="946" ht="16"/>
    <row r="947" ht="16"/>
    <row r="948" ht="16"/>
    <row r="949" ht="16"/>
    <row r="950" ht="16"/>
    <row r="951" ht="16"/>
    <row r="952" ht="16"/>
    <row r="953" ht="16"/>
    <row r="954" ht="16"/>
    <row r="955" ht="16"/>
    <row r="956" ht="16"/>
    <row r="957" ht="16"/>
    <row r="958" ht="16"/>
    <row r="959" ht="16"/>
    <row r="960" ht="16"/>
    <row r="961" ht="16"/>
    <row r="962" ht="16"/>
    <row r="963" ht="16"/>
    <row r="964" ht="16"/>
    <row r="965" ht="16"/>
    <row r="966" ht="16"/>
    <row r="967" ht="16"/>
    <row r="968" ht="16"/>
    <row r="969" ht="16"/>
    <row r="970" ht="16"/>
    <row r="971" ht="16"/>
    <row r="972" ht="16"/>
    <row r="973" ht="16"/>
    <row r="974" ht="16"/>
    <row r="975" ht="16"/>
    <row r="976" ht="16"/>
    <row r="977" ht="16"/>
    <row r="978" ht="16"/>
    <row r="979" ht="16"/>
    <row r="980" ht="16"/>
    <row r="981" ht="16"/>
    <row r="982" ht="16"/>
    <row r="983" ht="16"/>
    <row r="984" ht="16"/>
    <row r="985" ht="16"/>
    <row r="986" ht="16"/>
    <row r="987" ht="16"/>
    <row r="988" ht="16"/>
    <row r="989" ht="16"/>
    <row r="990" ht="16"/>
    <row r="991" ht="16"/>
    <row r="992" ht="16"/>
    <row r="993" ht="16"/>
    <row r="994" ht="16"/>
    <row r="995" ht="16"/>
    <row r="996" ht="16"/>
    <row r="997" ht="16"/>
    <row r="998" ht="16"/>
    <row r="999" ht="16"/>
    <row r="1000" ht="16"/>
    <row r="1001" ht="16"/>
    <row r="1002" ht="16"/>
    <row r="1003" ht="16"/>
    <row r="1004" ht="16"/>
    <row r="1005" ht="16"/>
    <row r="1006" ht="16"/>
    <row r="1007" ht="16"/>
    <row r="1008" ht="16"/>
    <row r="1009" ht="16"/>
    <row r="1010" ht="16"/>
    <row r="1011" ht="16"/>
    <row r="1012" ht="16"/>
    <row r="1013" ht="16"/>
    <row r="1014" ht="16"/>
    <row r="1015" ht="16"/>
    <row r="1016" ht="16"/>
    <row r="1017" ht="16"/>
    <row r="1018" ht="16"/>
    <row r="1019" ht="16"/>
    <row r="1020" ht="16"/>
    <row r="1021" ht="16"/>
    <row r="1022" ht="16"/>
    <row r="1023" ht="16"/>
    <row r="1024" ht="16"/>
    <row r="1025" ht="16"/>
    <row r="1026" ht="16"/>
    <row r="1027" ht="16"/>
    <row r="1028" ht="16"/>
    <row r="1029" ht="16"/>
    <row r="1030" ht="16"/>
    <row r="1031" ht="16"/>
    <row r="1032" ht="16"/>
    <row r="1033" ht="16"/>
    <row r="1034" ht="16"/>
    <row r="1035" ht="16"/>
    <row r="1036" ht="16"/>
    <row r="1037" ht="16"/>
    <row r="1038" ht="16"/>
    <row r="1039" ht="16"/>
    <row r="1040" ht="16"/>
    <row r="1041" ht="16"/>
    <row r="1042" ht="16"/>
    <row r="1043" ht="16"/>
    <row r="1044" ht="16"/>
    <row r="1045" ht="16"/>
    <row r="1046" ht="16"/>
    <row r="1047" ht="16"/>
    <row r="1048" ht="16"/>
    <row r="1049" ht="16"/>
    <row r="1050" ht="16"/>
    <row r="1051" ht="16"/>
    <row r="1052" ht="16"/>
    <row r="1053" ht="16"/>
    <row r="1054" ht="16"/>
    <row r="1055" ht="16"/>
    <row r="1056" ht="16"/>
    <row r="1057" ht="16"/>
    <row r="1058" ht="16"/>
    <row r="1059" ht="16"/>
    <row r="1060" ht="16"/>
    <row r="1061" ht="16"/>
    <row r="1062" ht="16"/>
    <row r="1063" ht="16"/>
    <row r="1064" ht="16"/>
    <row r="1065" ht="16"/>
    <row r="1066" ht="16"/>
    <row r="1067" ht="16"/>
    <row r="1068" ht="16"/>
    <row r="1069" ht="16"/>
    <row r="1070" ht="16"/>
    <row r="1071" ht="16"/>
    <row r="1072" ht="16"/>
    <row r="1073" ht="16"/>
    <row r="1074" ht="16"/>
    <row r="1075" ht="16"/>
    <row r="1076" ht="16"/>
    <row r="1077" ht="16"/>
    <row r="1078" ht="16"/>
    <row r="1079" ht="16"/>
    <row r="1080" ht="16"/>
    <row r="1081" ht="16"/>
    <row r="1082" ht="16"/>
    <row r="1083" ht="16"/>
    <row r="1084" ht="16"/>
    <row r="1085" ht="16"/>
    <row r="1086" ht="16"/>
    <row r="1087" ht="16"/>
    <row r="1088" ht="16"/>
    <row r="1089" ht="16"/>
    <row r="1090" ht="16"/>
    <row r="1091" ht="16"/>
    <row r="1092" ht="16"/>
    <row r="1093" ht="16"/>
    <row r="1094" ht="16"/>
    <row r="1095" ht="16"/>
    <row r="1096" ht="16"/>
    <row r="1097" ht="16"/>
    <row r="1098" ht="16"/>
    <row r="1099" ht="16"/>
    <row r="1100" ht="16"/>
    <row r="1101" ht="16"/>
    <row r="1102" ht="16"/>
    <row r="1103" ht="16"/>
    <row r="1104" ht="16"/>
    <row r="1105" ht="16"/>
    <row r="1106" ht="16"/>
    <row r="1107" ht="16"/>
    <row r="1108" ht="16"/>
    <row r="1109" ht="16"/>
    <row r="1110" ht="16"/>
    <row r="1111" ht="16"/>
    <row r="1112" ht="16"/>
    <row r="1113" ht="16"/>
    <row r="1114" ht="16"/>
    <row r="1115" ht="16"/>
    <row r="1116" ht="16"/>
    <row r="1117" ht="16"/>
    <row r="1118" ht="16"/>
    <row r="1119" ht="16"/>
    <row r="1120" ht="16"/>
    <row r="1121" ht="16"/>
    <row r="1122" ht="16"/>
    <row r="1123" ht="16"/>
    <row r="1124" ht="16"/>
    <row r="1125" ht="16"/>
    <row r="1126" ht="16"/>
    <row r="1127" ht="16"/>
    <row r="1128" ht="16"/>
    <row r="1129" ht="16"/>
    <row r="1130" ht="16"/>
    <row r="1131" ht="16"/>
    <row r="1132" ht="16"/>
    <row r="1133" ht="16"/>
    <row r="1134" ht="16"/>
    <row r="1135" ht="16"/>
    <row r="1136" ht="16"/>
    <row r="1137" ht="16"/>
    <row r="1138" ht="16"/>
    <row r="1139" ht="16"/>
    <row r="1140" ht="16"/>
    <row r="1141" ht="16"/>
    <row r="1142" ht="16"/>
    <row r="1143" ht="16"/>
    <row r="1144" ht="16"/>
    <row r="1145" ht="16"/>
    <row r="1146" ht="16"/>
    <row r="1147" ht="16"/>
    <row r="1148" ht="16"/>
    <row r="1149" ht="16"/>
    <row r="1150" ht="16"/>
    <row r="1151" ht="16"/>
    <row r="1152" ht="16"/>
    <row r="1153" ht="16"/>
    <row r="1154" ht="16"/>
    <row r="1155" ht="16"/>
    <row r="1156" ht="16"/>
    <row r="1157" ht="16"/>
    <row r="1158" ht="16"/>
    <row r="1159" ht="16"/>
    <row r="1160" ht="16"/>
    <row r="1161" ht="16"/>
    <row r="1162" ht="16"/>
    <row r="1163" ht="16"/>
    <row r="1164" ht="16"/>
    <row r="1165" ht="16"/>
    <row r="1166" ht="16"/>
    <row r="1167" ht="16"/>
    <row r="1168" ht="16"/>
    <row r="1169" ht="16"/>
    <row r="1170" ht="16"/>
    <row r="1171" ht="16"/>
    <row r="1172" ht="16"/>
    <row r="1173" ht="16"/>
    <row r="1174" ht="16"/>
    <row r="1175" ht="16"/>
    <row r="1176" ht="16"/>
    <row r="1177" ht="16"/>
    <row r="1178" ht="16"/>
    <row r="1179" ht="16"/>
    <row r="1180" ht="16"/>
    <row r="1181" ht="16"/>
    <row r="1182" ht="16"/>
    <row r="1183" ht="16"/>
    <row r="1184" ht="16"/>
    <row r="1185" ht="16"/>
    <row r="1186" ht="16"/>
    <row r="1187" ht="16"/>
    <row r="1188" ht="16"/>
    <row r="1189" ht="16"/>
    <row r="1190" ht="16"/>
    <row r="1191" ht="16"/>
    <row r="1192" ht="16"/>
    <row r="1193" ht="16"/>
    <row r="1194" ht="16"/>
    <row r="1195" ht="16"/>
    <row r="1196" ht="16"/>
    <row r="1197" ht="16"/>
    <row r="1198" ht="16"/>
    <row r="1199" ht="16"/>
    <row r="1200" ht="16"/>
    <row r="1201" ht="16"/>
    <row r="1202" ht="16"/>
    <row r="1203" ht="16"/>
    <row r="1204" ht="16"/>
    <row r="1205" ht="16"/>
    <row r="1206" ht="16"/>
    <row r="1207" ht="16"/>
    <row r="1208" ht="16"/>
    <row r="1209" ht="16"/>
    <row r="1210" ht="16"/>
    <row r="1211" ht="16"/>
    <row r="1212" ht="16"/>
    <row r="1213" ht="16"/>
    <row r="1214" ht="16"/>
    <row r="1215" ht="16"/>
    <row r="1216" ht="16"/>
    <row r="1217" ht="16"/>
    <row r="1218" ht="16"/>
    <row r="1219" ht="16"/>
    <row r="1220" ht="16"/>
    <row r="1221" ht="16"/>
    <row r="1222" ht="16"/>
    <row r="1223" ht="16"/>
    <row r="1224" ht="16"/>
    <row r="1225" ht="16"/>
    <row r="1226" ht="16"/>
    <row r="1227" ht="16"/>
    <row r="1228" ht="16"/>
    <row r="1229" ht="16"/>
    <row r="1230" ht="16"/>
    <row r="1231" ht="16"/>
    <row r="1232" ht="16"/>
    <row r="1233" ht="16"/>
    <row r="1234" ht="16"/>
    <row r="1235" ht="16"/>
    <row r="1236" ht="16"/>
    <row r="1237" ht="16"/>
    <row r="1238" ht="16"/>
    <row r="1239" ht="16"/>
    <row r="1240" ht="16"/>
    <row r="1241" ht="16"/>
    <row r="1242" ht="16"/>
    <row r="1243" ht="16"/>
    <row r="1244" ht="16"/>
    <row r="1245" ht="16"/>
    <row r="1246" ht="16"/>
    <row r="1247" ht="16"/>
    <row r="1248" ht="16"/>
    <row r="1249" ht="16"/>
    <row r="1250" ht="16"/>
    <row r="1251" ht="16"/>
    <row r="1252" ht="16"/>
    <row r="1253" ht="16"/>
    <row r="1254" ht="16"/>
    <row r="1255" ht="16"/>
    <row r="1256" ht="16"/>
    <row r="1257" ht="16"/>
    <row r="1258" ht="16"/>
    <row r="1259" ht="16"/>
    <row r="1260" ht="16"/>
    <row r="1261" ht="16"/>
    <row r="1262" ht="16"/>
    <row r="1263" ht="16"/>
    <row r="1264" ht="16"/>
    <row r="1265" ht="16"/>
    <row r="1266" ht="16"/>
    <row r="1267" ht="16"/>
  </sheetData>
  <sheetProtection algorithmName="SHA-512" hashValue="V3IqSlh6zD1O1C0d0162RPDhukd8jRCuyTzVpN70zGw0eWVvD0MCPgT5foosDq9oIHlbVBU8Tr+UxqeDbZf/vw==" saltValue="Q37e276WKnD50mGK3XFLHw==" spinCount="100000" sheet="1" autoFilter="0"/>
  <autoFilter ref="A4:L21" xr:uid="{2D04D08B-8CC0-4635-9D12-0FF792A99EC0}"/>
  <mergeCells count="42">
    <mergeCell ref="M21:O21"/>
    <mergeCell ref="A15:A18"/>
    <mergeCell ref="A19:A20"/>
    <mergeCell ref="A6:A13"/>
    <mergeCell ref="H4:H5"/>
    <mergeCell ref="E4:E5"/>
    <mergeCell ref="B15:B16"/>
    <mergeCell ref="B6:B10"/>
    <mergeCell ref="B11:B12"/>
    <mergeCell ref="E6:E13"/>
    <mergeCell ref="E15:E18"/>
    <mergeCell ref="S4:W4"/>
    <mergeCell ref="Y4:AC4"/>
    <mergeCell ref="AE4:AI4"/>
    <mergeCell ref="A4:A5"/>
    <mergeCell ref="C4:C5"/>
    <mergeCell ref="F4:F5"/>
    <mergeCell ref="G4:G5"/>
    <mergeCell ref="I4:I5"/>
    <mergeCell ref="J4:J5"/>
    <mergeCell ref="K4:K5"/>
    <mergeCell ref="L4:L5"/>
    <mergeCell ref="D4:D5"/>
    <mergeCell ref="B4:B5"/>
    <mergeCell ref="P6:P13"/>
    <mergeCell ref="P15:P18"/>
    <mergeCell ref="P19:P20"/>
    <mergeCell ref="B2:L2"/>
    <mergeCell ref="E19:E20"/>
    <mergeCell ref="M4:Q4"/>
    <mergeCell ref="AH6:AH13"/>
    <mergeCell ref="AH15:AH18"/>
    <mergeCell ref="AH19:AH20"/>
    <mergeCell ref="S21:U21"/>
    <mergeCell ref="Y21:AA21"/>
    <mergeCell ref="AE21:AG21"/>
    <mergeCell ref="V6:V13"/>
    <mergeCell ref="V15:V18"/>
    <mergeCell ref="V19:V20"/>
    <mergeCell ref="AB6:AB13"/>
    <mergeCell ref="AB15:AB18"/>
    <mergeCell ref="AB19:AB20"/>
  </mergeCells>
  <conditionalFormatting sqref="Q6:Q20">
    <cfRule type="containsBlanks" dxfId="34" priority="13">
      <formula>LEN(TRIM(Q6))=0</formula>
    </cfRule>
    <cfRule type="expression" dxfId="33" priority="14">
      <formula>(Q6&gt;=(R6*0.9))</formula>
    </cfRule>
    <cfRule type="expression" dxfId="32" priority="15">
      <formula>AND(Q6&lt;(R6*0.9),Q6&gt;(R6*0.75))</formula>
    </cfRule>
    <cfRule type="expression" dxfId="31" priority="16">
      <formula>(Q6&lt;=(R6*0.75))</formula>
    </cfRule>
  </conditionalFormatting>
  <conditionalFormatting sqref="W6:W20">
    <cfRule type="containsBlanks" dxfId="30" priority="9">
      <formula>LEN(TRIM(W6))=0</formula>
    </cfRule>
    <cfRule type="expression" dxfId="29" priority="10">
      <formula>(W6&gt;=(X6*0.9))</formula>
    </cfRule>
    <cfRule type="expression" dxfId="28" priority="11">
      <formula>AND(W6&lt;(X6*0.9),W6&gt;(X6*0.75))</formula>
    </cfRule>
    <cfRule type="expression" dxfId="27" priority="12">
      <formula>(W6&lt;=(X6*0.75))</formula>
    </cfRule>
  </conditionalFormatting>
  <conditionalFormatting sqref="AC6:AC20">
    <cfRule type="containsBlanks" dxfId="26" priority="5">
      <formula>LEN(TRIM(AC6))=0</formula>
    </cfRule>
    <cfRule type="expression" dxfId="25" priority="6">
      <formula>(AC6&gt;=(AD6*0.9))</formula>
    </cfRule>
    <cfRule type="expression" dxfId="24" priority="7">
      <formula>AND(AC6&lt;(AD6*0.9),AC6&gt;(AD6*0.75))</formula>
    </cfRule>
    <cfRule type="expression" dxfId="23" priority="8">
      <formula>(AC6&lt;=(AD6*0.75))</formula>
    </cfRule>
  </conditionalFormatting>
  <conditionalFormatting sqref="AI6:AI20">
    <cfRule type="containsBlanks" dxfId="22" priority="1">
      <formula>LEN(TRIM(AI6))=0</formula>
    </cfRule>
    <cfRule type="expression" dxfId="21" priority="2">
      <formula>(AI6&gt;=(AJ6*0.9))</formula>
    </cfRule>
    <cfRule type="expression" dxfId="20" priority="3">
      <formula>AND(AI6&lt;(AJ6*0.9),AI6&gt;(AJ6*0.75))</formula>
    </cfRule>
    <cfRule type="expression" dxfId="19" priority="4">
      <formula>(AI6&lt;=(AJ6*0.75))</formula>
    </cfRule>
  </conditionalFormatting>
  <dataValidations disablePrompts="1" count="6">
    <dataValidation allowBlank="1" showInputMessage="1" showErrorMessage="1" promptTitle="Avance esperado actividad" prompt="Se visualiza el avance esperado cuantitativo de la actividad_x000a_" sqref="R5 AJ5 AD5 X5" xr:uid="{68672820-4A54-BE4A-9EDB-5A904A1192F8}"/>
    <dataValidation allowBlank="1" showInputMessage="1" showErrorMessage="1" promptTitle="Evidencia" prompt="Relacionar el nombre de la evidencia incluida en la carpeta compartida por la OAP. que permita validar el cumplimiento de la actividad: EV1 XXXXX , EV2 XXXXXXX (Nombres cortos) _x000a_ " sqref="M5 S5 Y5 AE5" xr:uid="{3928147A-BCAE-4648-9D80-9E7B10C591CD}"/>
    <dataValidation allowBlank="1" showInputMessage="1" showErrorMessage="1" promptTitle="Análisis Cualitativo" prompt="Se debe describir la gestión realizada durante el periodo reportado fechas, actividades relevante  y en caso de que aplique que falta para cumplir el 100%" sqref="N5 T5 Z5 AF5" xr:uid="{DCFFECDD-9912-894E-B7FA-64B0F2152A39}"/>
    <dataValidation allowBlank="1" showInputMessage="1" showErrorMessage="1" promptTitle="Valdiación OAP" prompt="Se insluye una breve descripción del avance realizado por OAP a las evidencias, análisis cualitativo, análisis cuantitativo. " sqref="O5 AA5 U5 AG5" xr:uid="{4DB32B11-2827-2E4C-BC3D-163DEACEEE94}"/>
    <dataValidation allowBlank="1" showInputMessage="1" showErrorMessage="1" promptTitle="Avance real acumulado acción" prompt="Reportar el avance real cuantitativo y acumulado de la acción " sqref="V5 P5 AB5 AH5" xr:uid="{49722B25-F176-CE4A-BC62-C09A5822D166}"/>
    <dataValidation allowBlank="1" showInputMessage="1" showErrorMessage="1" promptTitle="Avance real actividad" prompt="Reportar el avance real cuantitativo y acumulado de la actividad" sqref="AC5 Q5 W5 AI5" xr:uid="{8EB430F3-5EE9-2D4B-880F-CB283D0AD570}"/>
  </dataValidation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B234D-E210-6742-9CDC-AF28309BC7B7}">
  <sheetPr filterMode="1">
    <tabColor rgb="FF00B050"/>
  </sheetPr>
  <dimension ref="A1:AJ29"/>
  <sheetViews>
    <sheetView showGridLines="0" topLeftCell="A19" zoomScale="75" zoomScaleNormal="120" workbookViewId="0">
      <selection activeCell="J27" sqref="J27"/>
    </sheetView>
  </sheetViews>
  <sheetFormatPr baseColWidth="10" defaultColWidth="11.5" defaultRowHeight="15"/>
  <cols>
    <col min="1" max="1" width="28.83203125" customWidth="1"/>
    <col min="2" max="2" width="5.6640625" customWidth="1"/>
    <col min="3" max="3" width="36.6640625" customWidth="1"/>
    <col min="4" max="4" width="4.83203125" bestFit="1" customWidth="1"/>
    <col min="5" max="5" width="45.83203125" style="35" customWidth="1"/>
    <col min="6" max="6" width="32.5" style="34" customWidth="1"/>
    <col min="7" max="7" width="31.6640625" customWidth="1"/>
    <col min="8" max="8" width="34.5" customWidth="1"/>
    <col min="9" max="9" width="11.5" customWidth="1"/>
    <col min="10" max="10" width="13.6640625" customWidth="1"/>
    <col min="11" max="11" width="17.83203125" hidden="1" customWidth="1"/>
    <col min="12" max="12" width="18.6640625" hidden="1" customWidth="1"/>
    <col min="13" max="13" width="38.83203125" hidden="1" customWidth="1"/>
    <col min="14" max="14" width="49" hidden="1" customWidth="1"/>
    <col min="15" max="15" width="39.5" hidden="1" customWidth="1"/>
    <col min="16" max="16" width="18.33203125" customWidth="1"/>
    <col min="17" max="17" width="19.5" customWidth="1"/>
    <col min="18" max="18" width="23" customWidth="1"/>
    <col min="19" max="19" width="43.83203125" style="123" hidden="1" customWidth="1"/>
    <col min="20" max="20" width="103.6640625" style="123" hidden="1" customWidth="1"/>
    <col min="21" max="21" width="41.83203125" style="353" hidden="1" customWidth="1"/>
    <col min="22" max="22" width="18" customWidth="1"/>
    <col min="23" max="23" width="21.5" customWidth="1"/>
    <col min="24" max="24" width="15" customWidth="1"/>
    <col min="25" max="29" width="11.5" hidden="1" customWidth="1"/>
    <col min="30" max="30" width="11.6640625" hidden="1" customWidth="1"/>
    <col min="31" max="35" width="11.5" hidden="1" customWidth="1"/>
    <col min="36" max="36" width="6" hidden="1" customWidth="1"/>
  </cols>
  <sheetData>
    <row r="1" spans="1:36" ht="84" customHeight="1">
      <c r="A1" s="52"/>
      <c r="B1" s="465" t="s">
        <v>189</v>
      </c>
      <c r="C1" s="465"/>
      <c r="D1" s="465"/>
      <c r="E1" s="465"/>
      <c r="F1" s="465"/>
      <c r="G1" s="465"/>
      <c r="H1" s="466"/>
      <c r="I1" s="467" t="e" vm="2">
        <v>#VALUE!</v>
      </c>
      <c r="J1" s="467"/>
    </row>
    <row r="2" spans="1:36" ht="37.5" customHeight="1">
      <c r="A2" s="51" t="s">
        <v>190</v>
      </c>
      <c r="B2" s="465"/>
      <c r="C2" s="465"/>
      <c r="D2" s="465"/>
      <c r="E2" s="465"/>
      <c r="F2" s="465"/>
      <c r="G2" s="465"/>
      <c r="H2" s="466"/>
      <c r="I2" s="468"/>
      <c r="J2" s="468"/>
    </row>
    <row r="3" spans="1:36" ht="25.5" customHeight="1">
      <c r="A3" s="461" t="s">
        <v>191</v>
      </c>
      <c r="B3" s="461" t="s">
        <v>192</v>
      </c>
      <c r="C3" s="461"/>
      <c r="D3" s="461" t="s">
        <v>193</v>
      </c>
      <c r="E3" s="461"/>
      <c r="F3" s="461" t="s">
        <v>194</v>
      </c>
      <c r="G3" s="461" t="s">
        <v>195</v>
      </c>
      <c r="H3" s="461"/>
      <c r="I3" s="461" t="s">
        <v>196</v>
      </c>
      <c r="J3" s="461"/>
    </row>
    <row r="4" spans="1:36" ht="16" thickBot="1">
      <c r="A4" s="461"/>
      <c r="B4" s="461"/>
      <c r="C4" s="461"/>
      <c r="D4" s="461"/>
      <c r="E4" s="461"/>
      <c r="F4" s="461"/>
      <c r="G4" s="461"/>
      <c r="H4" s="461"/>
      <c r="I4" s="50" t="s">
        <v>197</v>
      </c>
      <c r="J4" s="50" t="s">
        <v>198</v>
      </c>
    </row>
    <row r="5" spans="1:36" ht="116.5" customHeight="1" thickBot="1">
      <c r="A5" s="41" t="s">
        <v>199</v>
      </c>
      <c r="B5" s="464" t="s">
        <v>200</v>
      </c>
      <c r="C5" s="464"/>
      <c r="D5" s="463" t="s">
        <v>201</v>
      </c>
      <c r="E5" s="463"/>
      <c r="F5" s="37" t="s">
        <v>202</v>
      </c>
      <c r="G5" s="469" t="s">
        <v>203</v>
      </c>
      <c r="H5" s="469"/>
      <c r="I5" s="36">
        <v>46055</v>
      </c>
      <c r="J5" s="36">
        <v>46387</v>
      </c>
      <c r="M5" s="449" t="s">
        <v>204</v>
      </c>
      <c r="N5" s="450"/>
      <c r="O5" s="450"/>
      <c r="P5" s="450"/>
      <c r="Q5" s="451"/>
      <c r="R5" s="155">
        <v>46112</v>
      </c>
      <c r="S5" s="446" t="s">
        <v>205</v>
      </c>
      <c r="T5" s="447"/>
      <c r="U5" s="447"/>
      <c r="V5" s="447"/>
      <c r="W5" s="448"/>
      <c r="X5" s="155">
        <v>46203</v>
      </c>
      <c r="Y5" s="446" t="s">
        <v>206</v>
      </c>
      <c r="Z5" s="447"/>
      <c r="AA5" s="447"/>
      <c r="AB5" s="447"/>
      <c r="AC5" s="448"/>
      <c r="AD5" s="155">
        <v>46295</v>
      </c>
      <c r="AE5" s="446" t="s">
        <v>207</v>
      </c>
      <c r="AF5" s="447"/>
      <c r="AG5" s="447"/>
      <c r="AH5" s="447"/>
      <c r="AI5" s="448"/>
      <c r="AJ5" s="155">
        <v>46387</v>
      </c>
    </row>
    <row r="6" spans="1:36" ht="104" customHeight="1" thickBot="1">
      <c r="A6" s="50" t="s">
        <v>208</v>
      </c>
      <c r="B6" s="461" t="s">
        <v>23</v>
      </c>
      <c r="C6" s="461"/>
      <c r="D6" s="461" t="s">
        <v>209</v>
      </c>
      <c r="E6" s="461"/>
      <c r="F6" s="50" t="s">
        <v>210</v>
      </c>
      <c r="G6" s="50" t="s">
        <v>211</v>
      </c>
      <c r="H6" s="50" t="s">
        <v>27</v>
      </c>
      <c r="I6" s="50" t="s">
        <v>212</v>
      </c>
      <c r="J6" s="50" t="s">
        <v>213</v>
      </c>
      <c r="K6" s="255" t="s">
        <v>214</v>
      </c>
      <c r="L6" s="259" t="s">
        <v>215</v>
      </c>
      <c r="M6" s="273" t="s">
        <v>34</v>
      </c>
      <c r="N6" s="248" t="s">
        <v>35</v>
      </c>
      <c r="O6" s="249" t="s">
        <v>36</v>
      </c>
      <c r="P6" s="250" t="s">
        <v>37</v>
      </c>
      <c r="Q6" s="251" t="s">
        <v>38</v>
      </c>
      <c r="R6" s="169" t="s">
        <v>39</v>
      </c>
      <c r="S6" s="252" t="s">
        <v>34</v>
      </c>
      <c r="T6" s="307" t="s">
        <v>35</v>
      </c>
      <c r="U6" s="309" t="s">
        <v>36</v>
      </c>
      <c r="V6" s="308" t="s">
        <v>37</v>
      </c>
      <c r="W6" s="168" t="s">
        <v>38</v>
      </c>
      <c r="X6" s="169" t="s">
        <v>39</v>
      </c>
      <c r="Y6" s="252" t="s">
        <v>34</v>
      </c>
      <c r="Z6" s="253" t="s">
        <v>35</v>
      </c>
      <c r="AA6" s="254" t="s">
        <v>36</v>
      </c>
      <c r="AB6" s="167" t="s">
        <v>37</v>
      </c>
      <c r="AC6" s="168" t="s">
        <v>38</v>
      </c>
      <c r="AD6" s="169" t="s">
        <v>39</v>
      </c>
      <c r="AE6" s="252" t="s">
        <v>34</v>
      </c>
      <c r="AF6" s="253" t="s">
        <v>35</v>
      </c>
      <c r="AG6" s="254" t="s">
        <v>36</v>
      </c>
      <c r="AH6" s="167" t="s">
        <v>37</v>
      </c>
      <c r="AI6" s="168" t="s">
        <v>38</v>
      </c>
      <c r="AJ6" s="169" t="s">
        <v>39</v>
      </c>
    </row>
    <row r="7" spans="1:36" ht="170" customHeight="1">
      <c r="A7" s="464" t="s">
        <v>216</v>
      </c>
      <c r="B7" s="39" t="s">
        <v>217</v>
      </c>
      <c r="C7" s="37" t="s">
        <v>218</v>
      </c>
      <c r="D7" s="46"/>
      <c r="E7" s="49"/>
      <c r="F7" s="37" t="s">
        <v>219</v>
      </c>
      <c r="G7" s="37" t="s">
        <v>108</v>
      </c>
      <c r="H7" s="37" t="s">
        <v>220</v>
      </c>
      <c r="I7" s="36">
        <v>46146</v>
      </c>
      <c r="J7" s="129">
        <v>46265</v>
      </c>
      <c r="K7" s="438">
        <f>1/3</f>
        <v>0.33333333333333331</v>
      </c>
      <c r="L7" s="260">
        <f>1/5</f>
        <v>0.2</v>
      </c>
      <c r="M7" s="274" t="s">
        <v>88</v>
      </c>
      <c r="N7" s="290" t="s">
        <v>88</v>
      </c>
      <c r="O7" s="292" t="s">
        <v>221</v>
      </c>
      <c r="P7" s="442">
        <f>(L7*Q7)+(L8*Q8)+(L9*Q9)+(L10*Q10)+(L11*Q11)</f>
        <v>0.39799999999999996</v>
      </c>
      <c r="Q7" s="258">
        <v>0</v>
      </c>
      <c r="R7" s="262">
        <f>MIN(IF(R$5-$I7&lt;0,0,(R$5-$I7)/($J7-$I7)),1)</f>
        <v>0</v>
      </c>
      <c r="S7" s="318" t="s">
        <v>222</v>
      </c>
      <c r="T7" s="290" t="s">
        <v>223</v>
      </c>
      <c r="U7" s="354" t="s">
        <v>64</v>
      </c>
      <c r="V7" s="442">
        <f>(L7*W7)+(L8*W8)+(L9*W9)+(L10*W10)+(L11*W11)</f>
        <v>0.88000000000000012</v>
      </c>
      <c r="W7" s="258">
        <v>1</v>
      </c>
      <c r="X7" s="262">
        <f>MIN(IF(X$5-$I7&lt;0,0,(X$5-$I7)/($J7-$I7)),1)</f>
        <v>0.47899159663865548</v>
      </c>
      <c r="Y7" s="261"/>
      <c r="Z7" s="256"/>
      <c r="AA7" s="256"/>
      <c r="AB7" s="431">
        <v>0</v>
      </c>
      <c r="AC7" s="258"/>
      <c r="AD7" s="262">
        <f>MIN(IF(AD$5-$I7&lt;0,0,(AD$5-$I7)/($J7-$I7)),1)</f>
        <v>1</v>
      </c>
      <c r="AE7" s="261"/>
      <c r="AF7" s="256"/>
      <c r="AG7" s="256"/>
      <c r="AH7" s="431">
        <v>0</v>
      </c>
      <c r="AI7" s="258"/>
      <c r="AJ7" s="262">
        <f>MIN(IF(AJ$5-$I7&lt;0,0,(AJ$5-$I7)/($J7-$I7)),1)</f>
        <v>1</v>
      </c>
    </row>
    <row r="8" spans="1:36" ht="109" customHeight="1">
      <c r="A8" s="481"/>
      <c r="B8" s="39" t="s">
        <v>224</v>
      </c>
      <c r="C8" s="37" t="s">
        <v>225</v>
      </c>
      <c r="D8" s="39" t="s">
        <v>93</v>
      </c>
      <c r="E8" s="38" t="s">
        <v>226</v>
      </c>
      <c r="F8" s="37" t="s">
        <v>227</v>
      </c>
      <c r="G8" s="37" t="s">
        <v>108</v>
      </c>
      <c r="H8" s="37" t="s">
        <v>69</v>
      </c>
      <c r="I8" s="36">
        <v>46056</v>
      </c>
      <c r="J8" s="129">
        <v>46112</v>
      </c>
      <c r="K8" s="439"/>
      <c r="L8" s="260">
        <f t="shared" ref="L8:L11" si="0">1/5</f>
        <v>0.2</v>
      </c>
      <c r="M8" s="274" t="s">
        <v>228</v>
      </c>
      <c r="N8" s="290" t="s">
        <v>229</v>
      </c>
      <c r="O8" s="294" t="s">
        <v>230</v>
      </c>
      <c r="P8" s="442"/>
      <c r="Q8" s="258">
        <v>1</v>
      </c>
      <c r="R8" s="262">
        <f t="shared" ref="R8:R28" si="1">MIN(IF(R$5-$I8&lt;0,0,(R$5-$I8)/($J8-$I8)),1)</f>
        <v>1</v>
      </c>
      <c r="S8" s="319"/>
      <c r="T8" s="320"/>
      <c r="U8" s="355" t="s">
        <v>231</v>
      </c>
      <c r="V8" s="442"/>
      <c r="W8" s="258">
        <v>1</v>
      </c>
      <c r="X8" s="262">
        <f t="shared" ref="X8:X11" si="2">MIN(IF(X$5-$I8&lt;0,0,(X$5-$I8)/($J8-$I8)),1)</f>
        <v>1</v>
      </c>
      <c r="Y8" s="261"/>
      <c r="Z8" s="256"/>
      <c r="AA8" s="256"/>
      <c r="AB8" s="435"/>
      <c r="AC8" s="258"/>
      <c r="AD8" s="262">
        <f t="shared" ref="AD8:AD11" si="3">MIN(IF(AD$5-$I8&lt;0,0,(AD$5-$I8)/($J8-$I8)),1)</f>
        <v>1</v>
      </c>
      <c r="AE8" s="261"/>
      <c r="AF8" s="256"/>
      <c r="AG8" s="256"/>
      <c r="AH8" s="435"/>
      <c r="AI8" s="258"/>
      <c r="AJ8" s="262">
        <f t="shared" ref="AJ8:AJ11" si="4">MIN(IF(AJ$5-$I8&lt;0,0,(AJ$5-$I8)/($J8-$I8)),1)</f>
        <v>1</v>
      </c>
    </row>
    <row r="9" spans="1:36" ht="150" customHeight="1">
      <c r="A9" s="481"/>
      <c r="B9" s="462" t="s">
        <v>232</v>
      </c>
      <c r="C9" s="463" t="s">
        <v>233</v>
      </c>
      <c r="D9" s="39" t="s">
        <v>234</v>
      </c>
      <c r="E9" s="47" t="s">
        <v>235</v>
      </c>
      <c r="F9" s="41" t="s">
        <v>236</v>
      </c>
      <c r="G9" s="37" t="s">
        <v>237</v>
      </c>
      <c r="H9" s="41" t="s">
        <v>238</v>
      </c>
      <c r="I9" s="43">
        <v>46055</v>
      </c>
      <c r="J9" s="130">
        <v>46142</v>
      </c>
      <c r="K9" s="439"/>
      <c r="L9" s="260">
        <f t="shared" si="0"/>
        <v>0.2</v>
      </c>
      <c r="M9" s="274" t="s">
        <v>239</v>
      </c>
      <c r="N9" s="291" t="s">
        <v>240</v>
      </c>
      <c r="O9" s="294" t="s">
        <v>241</v>
      </c>
      <c r="P9" s="442"/>
      <c r="Q9" s="258">
        <v>0.66</v>
      </c>
      <c r="R9" s="262">
        <f t="shared" si="1"/>
        <v>0.65517241379310343</v>
      </c>
      <c r="S9" s="318" t="s">
        <v>242</v>
      </c>
      <c r="T9" s="290" t="s">
        <v>243</v>
      </c>
      <c r="U9" s="350" t="s">
        <v>64</v>
      </c>
      <c r="V9" s="442"/>
      <c r="W9" s="258">
        <v>1</v>
      </c>
      <c r="X9" s="262">
        <f t="shared" si="2"/>
        <v>1</v>
      </c>
      <c r="Y9" s="261"/>
      <c r="Z9" s="256"/>
      <c r="AA9" s="256"/>
      <c r="AB9" s="435"/>
      <c r="AC9" s="258"/>
      <c r="AD9" s="262">
        <f t="shared" si="3"/>
        <v>1</v>
      </c>
      <c r="AE9" s="261"/>
      <c r="AF9" s="256"/>
      <c r="AG9" s="256"/>
      <c r="AH9" s="435"/>
      <c r="AI9" s="258"/>
      <c r="AJ9" s="262">
        <f t="shared" si="4"/>
        <v>1</v>
      </c>
    </row>
    <row r="10" spans="1:36" ht="398" customHeight="1">
      <c r="A10" s="481"/>
      <c r="B10" s="462"/>
      <c r="C10" s="463"/>
      <c r="D10" s="39" t="s">
        <v>244</v>
      </c>
      <c r="E10" s="38" t="s">
        <v>245</v>
      </c>
      <c r="F10" s="37" t="s">
        <v>246</v>
      </c>
      <c r="G10" s="37" t="s">
        <v>237</v>
      </c>
      <c r="H10" s="37" t="s">
        <v>247</v>
      </c>
      <c r="I10" s="36">
        <v>46055</v>
      </c>
      <c r="J10" s="129">
        <v>46387</v>
      </c>
      <c r="K10" s="439"/>
      <c r="L10" s="260">
        <f t="shared" si="0"/>
        <v>0.2</v>
      </c>
      <c r="M10" s="274" t="s">
        <v>248</v>
      </c>
      <c r="N10" s="291" t="s">
        <v>249</v>
      </c>
      <c r="O10" s="294" t="s">
        <v>250</v>
      </c>
      <c r="P10" s="442"/>
      <c r="Q10" s="258">
        <v>0.15</v>
      </c>
      <c r="R10" s="262">
        <f t="shared" si="1"/>
        <v>0.1716867469879518</v>
      </c>
      <c r="S10" s="318" t="s">
        <v>251</v>
      </c>
      <c r="T10" s="290" t="s">
        <v>252</v>
      </c>
      <c r="U10" s="350" t="s">
        <v>64</v>
      </c>
      <c r="V10" s="442"/>
      <c r="W10" s="258">
        <v>0.8</v>
      </c>
      <c r="X10" s="262">
        <f t="shared" si="2"/>
        <v>0.44578313253012047</v>
      </c>
      <c r="Y10" s="261"/>
      <c r="Z10" s="256"/>
      <c r="AA10" s="256"/>
      <c r="AB10" s="435"/>
      <c r="AC10" s="258"/>
      <c r="AD10" s="262">
        <f t="shared" si="3"/>
        <v>0.72289156626506024</v>
      </c>
      <c r="AE10" s="261"/>
      <c r="AF10" s="256"/>
      <c r="AG10" s="256"/>
      <c r="AH10" s="435"/>
      <c r="AI10" s="258"/>
      <c r="AJ10" s="262">
        <f t="shared" si="4"/>
        <v>1</v>
      </c>
    </row>
    <row r="11" spans="1:36" ht="83" customHeight="1">
      <c r="A11" s="481"/>
      <c r="B11" s="462" t="s">
        <v>253</v>
      </c>
      <c r="C11" s="464" t="s">
        <v>254</v>
      </c>
      <c r="D11" s="473" t="s">
        <v>255</v>
      </c>
      <c r="E11" s="479" t="s">
        <v>256</v>
      </c>
      <c r="F11" s="470" t="s">
        <v>257</v>
      </c>
      <c r="G11" s="470" t="s">
        <v>237</v>
      </c>
      <c r="H11" s="470" t="s">
        <v>247</v>
      </c>
      <c r="I11" s="482">
        <v>46027</v>
      </c>
      <c r="J11" s="477">
        <v>46387</v>
      </c>
      <c r="K11" s="439"/>
      <c r="L11" s="444">
        <f t="shared" si="0"/>
        <v>0.2</v>
      </c>
      <c r="M11" s="459" t="s">
        <v>258</v>
      </c>
      <c r="N11" s="460" t="s">
        <v>259</v>
      </c>
      <c r="O11" s="443" t="s">
        <v>260</v>
      </c>
      <c r="P11" s="442"/>
      <c r="Q11" s="454">
        <v>0.18</v>
      </c>
      <c r="R11" s="426">
        <f t="shared" si="1"/>
        <v>0.2361111111111111</v>
      </c>
      <c r="S11" s="455" t="s">
        <v>261</v>
      </c>
      <c r="T11" s="457" t="s">
        <v>262</v>
      </c>
      <c r="U11" s="452" t="s">
        <v>64</v>
      </c>
      <c r="V11" s="442"/>
      <c r="W11" s="431">
        <v>0.6</v>
      </c>
      <c r="X11" s="426">
        <f t="shared" si="2"/>
        <v>0.48888888888888887</v>
      </c>
      <c r="Y11" s="427"/>
      <c r="Z11" s="429"/>
      <c r="AA11" s="429"/>
      <c r="AB11" s="435"/>
      <c r="AC11" s="431"/>
      <c r="AD11" s="426">
        <f t="shared" si="3"/>
        <v>0.74444444444444446</v>
      </c>
      <c r="AE11" s="427"/>
      <c r="AF11" s="429"/>
      <c r="AG11" s="429"/>
      <c r="AH11" s="435"/>
      <c r="AI11" s="431"/>
      <c r="AJ11" s="426">
        <f t="shared" si="4"/>
        <v>1</v>
      </c>
    </row>
    <row r="12" spans="1:36" ht="3" customHeight="1">
      <c r="A12" s="481"/>
      <c r="B12" s="462"/>
      <c r="C12" s="464"/>
      <c r="D12" s="474"/>
      <c r="E12" s="480"/>
      <c r="F12" s="471"/>
      <c r="G12" s="471"/>
      <c r="H12" s="471"/>
      <c r="I12" s="483"/>
      <c r="J12" s="478"/>
      <c r="K12" s="439"/>
      <c r="L12" s="445"/>
      <c r="M12" s="459"/>
      <c r="N12" s="460"/>
      <c r="O12" s="443"/>
      <c r="P12" s="442"/>
      <c r="Q12" s="454"/>
      <c r="R12" s="426"/>
      <c r="S12" s="456"/>
      <c r="T12" s="458"/>
      <c r="U12" s="453"/>
      <c r="V12" s="442"/>
      <c r="W12" s="432"/>
      <c r="X12" s="426"/>
      <c r="Y12" s="428"/>
      <c r="Z12" s="430"/>
      <c r="AA12" s="430"/>
      <c r="AB12" s="432"/>
      <c r="AC12" s="432"/>
      <c r="AD12" s="426"/>
      <c r="AE12" s="428"/>
      <c r="AF12" s="430"/>
      <c r="AG12" s="430"/>
      <c r="AH12" s="432"/>
      <c r="AI12" s="432"/>
      <c r="AJ12" s="426"/>
    </row>
    <row r="13" spans="1:36" ht="108" customHeight="1">
      <c r="A13" s="464" t="s">
        <v>263</v>
      </c>
      <c r="B13" s="39" t="s">
        <v>264</v>
      </c>
      <c r="C13" s="37" t="s">
        <v>265</v>
      </c>
      <c r="D13" s="46"/>
      <c r="E13" s="48"/>
      <c r="F13" s="37" t="s">
        <v>266</v>
      </c>
      <c r="G13" s="37" t="s">
        <v>267</v>
      </c>
      <c r="H13" s="37" t="s">
        <v>268</v>
      </c>
      <c r="I13" s="36">
        <v>46083</v>
      </c>
      <c r="J13" s="129">
        <v>46234</v>
      </c>
      <c r="K13" s="438">
        <f>0.333333333333333</f>
        <v>0.33333333333333298</v>
      </c>
      <c r="L13" s="260">
        <f>1/2</f>
        <v>0.5</v>
      </c>
      <c r="M13" s="274" t="s">
        <v>269</v>
      </c>
      <c r="N13" s="290" t="s">
        <v>270</v>
      </c>
      <c r="O13" s="294" t="s">
        <v>271</v>
      </c>
      <c r="P13" s="442">
        <f>(L13*Q13)+(L14*Q14)</f>
        <v>0.35000000000000003</v>
      </c>
      <c r="Q13" s="258">
        <v>0.65</v>
      </c>
      <c r="R13" s="262">
        <f t="shared" si="1"/>
        <v>0.19205298013245034</v>
      </c>
      <c r="S13" s="318" t="s">
        <v>272</v>
      </c>
      <c r="T13" s="290" t="s">
        <v>273</v>
      </c>
      <c r="U13" s="350" t="s">
        <v>64</v>
      </c>
      <c r="V13" s="440">
        <f>(L13*W13)+(L14*W14)</f>
        <v>0.92500000000000004</v>
      </c>
      <c r="W13" s="258">
        <v>1</v>
      </c>
      <c r="X13" s="262">
        <f t="shared" ref="X13:X24" si="5">MIN(IF(X$5-$I13&lt;0,0,(X$5-$I13)/($J13-$I13)),1)</f>
        <v>0.79470198675496684</v>
      </c>
      <c r="Y13" s="261"/>
      <c r="Z13" s="256"/>
      <c r="AA13" s="256"/>
      <c r="AB13" s="431">
        <v>0</v>
      </c>
      <c r="AC13" s="258"/>
      <c r="AD13" s="262">
        <f t="shared" ref="AD13:AD26" si="6">MIN(IF(AD$5-$I13&lt;0,0,(AD$5-$I13)/($J13-$I13)),1)</f>
        <v>1</v>
      </c>
      <c r="AE13" s="261"/>
      <c r="AF13" s="256"/>
      <c r="AG13" s="256"/>
      <c r="AH13" s="431">
        <v>0</v>
      </c>
      <c r="AI13" s="258"/>
      <c r="AJ13" s="262">
        <f t="shared" ref="AJ13:AJ26" si="7">MIN(IF(AJ$5-$I13&lt;0,0,(AJ$5-$I13)/($J13-$I13)),1)</f>
        <v>1</v>
      </c>
    </row>
    <row r="14" spans="1:36" ht="193" customHeight="1">
      <c r="A14" s="481"/>
      <c r="B14" s="39" t="s">
        <v>274</v>
      </c>
      <c r="C14" s="37" t="s">
        <v>275</v>
      </c>
      <c r="D14" s="39" t="s">
        <v>276</v>
      </c>
      <c r="E14" s="38" t="s">
        <v>277</v>
      </c>
      <c r="F14" s="37" t="s">
        <v>278</v>
      </c>
      <c r="G14" s="37" t="s">
        <v>267</v>
      </c>
      <c r="H14" s="37" t="s">
        <v>279</v>
      </c>
      <c r="I14" s="36">
        <v>46118</v>
      </c>
      <c r="J14" s="129">
        <v>46265</v>
      </c>
      <c r="K14" s="439"/>
      <c r="L14" s="260">
        <f>1/2</f>
        <v>0.5</v>
      </c>
      <c r="M14" s="274" t="s">
        <v>280</v>
      </c>
      <c r="N14" s="290" t="s">
        <v>281</v>
      </c>
      <c r="O14" s="294" t="s">
        <v>282</v>
      </c>
      <c r="P14" s="442"/>
      <c r="Q14" s="258">
        <v>0.05</v>
      </c>
      <c r="R14" s="262">
        <f t="shared" si="1"/>
        <v>0</v>
      </c>
      <c r="S14" s="318" t="s">
        <v>283</v>
      </c>
      <c r="T14" s="290" t="s">
        <v>284</v>
      </c>
      <c r="U14" s="350" t="s">
        <v>64</v>
      </c>
      <c r="V14" s="441"/>
      <c r="W14" s="258">
        <v>0.85</v>
      </c>
      <c r="X14" s="262">
        <f t="shared" si="5"/>
        <v>0.57823129251700678</v>
      </c>
      <c r="Y14" s="261"/>
      <c r="Z14" s="256"/>
      <c r="AA14" s="256"/>
      <c r="AB14" s="432"/>
      <c r="AC14" s="258"/>
      <c r="AD14" s="262">
        <f t="shared" si="6"/>
        <v>1</v>
      </c>
      <c r="AE14" s="261"/>
      <c r="AF14" s="256"/>
      <c r="AG14" s="256"/>
      <c r="AH14" s="432"/>
      <c r="AI14" s="258"/>
      <c r="AJ14" s="262">
        <f t="shared" si="7"/>
        <v>1</v>
      </c>
    </row>
    <row r="15" spans="1:36" ht="52" customHeight="1">
      <c r="A15" s="464" t="s">
        <v>285</v>
      </c>
      <c r="B15" s="462" t="s">
        <v>286</v>
      </c>
      <c r="C15" s="463" t="s">
        <v>287</v>
      </c>
      <c r="D15" s="39" t="s">
        <v>288</v>
      </c>
      <c r="E15" s="38" t="s">
        <v>289</v>
      </c>
      <c r="F15" s="37" t="s">
        <v>290</v>
      </c>
      <c r="G15" s="37" t="s">
        <v>267</v>
      </c>
      <c r="H15" s="37" t="s">
        <v>291</v>
      </c>
      <c r="I15" s="36">
        <v>46055</v>
      </c>
      <c r="J15" s="129">
        <v>46142</v>
      </c>
      <c r="K15" s="438">
        <f>1/3</f>
        <v>0.33333333333333331</v>
      </c>
      <c r="L15" s="260">
        <f>1/13</f>
        <v>7.6923076923076927E-2</v>
      </c>
      <c r="M15" s="274" t="s">
        <v>292</v>
      </c>
      <c r="N15" s="290" t="s">
        <v>293</v>
      </c>
      <c r="O15" s="294" t="s">
        <v>294</v>
      </c>
      <c r="P15" s="442">
        <f>(L15*Q15)+(L16*Q16)+(L17*Q17)+(L18*Q18)+(L19*Q19)+(L20*Q20)+(L21*Q21)+(L22*Q22)+(L23*Q23)+(L24*Q24)+(L25*(Q25+Q26))+(L27*Q27)+(L28*Q28)</f>
        <v>0.19903846153846155</v>
      </c>
      <c r="Q15" s="258">
        <v>1</v>
      </c>
      <c r="R15" s="262">
        <f t="shared" si="1"/>
        <v>0.65517241379310343</v>
      </c>
      <c r="S15" s="319"/>
      <c r="T15" s="320"/>
      <c r="U15" s="355" t="s">
        <v>231</v>
      </c>
      <c r="V15" s="442">
        <f>(L15*W15)+(L16*W16)+(L17*W17)+(L18*W18)+(L19*W19)+(L20*W20)+(L21*W21)+(L22*W22)+(L23*W23)+(L24*W24)+(L25*(L25+W26))+(L27*W27)+(L28*W28)</f>
        <v>0.67257100591715968</v>
      </c>
      <c r="W15" s="258">
        <v>1</v>
      </c>
      <c r="X15" s="262">
        <f t="shared" si="5"/>
        <v>1</v>
      </c>
      <c r="Y15" s="261"/>
      <c r="Z15" s="256"/>
      <c r="AA15" s="256"/>
      <c r="AB15" s="431">
        <v>0</v>
      </c>
      <c r="AC15" s="258"/>
      <c r="AD15" s="262">
        <f t="shared" si="6"/>
        <v>1</v>
      </c>
      <c r="AE15" s="261"/>
      <c r="AF15" s="256"/>
      <c r="AG15" s="256"/>
      <c r="AH15" s="431">
        <v>0</v>
      </c>
      <c r="AI15" s="258"/>
      <c r="AJ15" s="262">
        <f t="shared" si="7"/>
        <v>1</v>
      </c>
    </row>
    <row r="16" spans="1:36" ht="63" customHeight="1">
      <c r="A16" s="464"/>
      <c r="B16" s="462"/>
      <c r="C16" s="463"/>
      <c r="D16" s="39" t="s">
        <v>295</v>
      </c>
      <c r="E16" s="38" t="s">
        <v>296</v>
      </c>
      <c r="F16" s="41" t="s">
        <v>297</v>
      </c>
      <c r="G16" s="41" t="s">
        <v>267</v>
      </c>
      <c r="H16" s="41" t="s">
        <v>298</v>
      </c>
      <c r="I16" s="43">
        <v>46118</v>
      </c>
      <c r="J16" s="129">
        <v>46265</v>
      </c>
      <c r="K16" s="439"/>
      <c r="L16" s="260">
        <f t="shared" ref="L16:L24" si="8">1/13</f>
        <v>7.6923076923076927E-2</v>
      </c>
      <c r="M16" s="274" t="s">
        <v>78</v>
      </c>
      <c r="N16" s="290" t="s">
        <v>78</v>
      </c>
      <c r="O16" s="288" t="s">
        <v>299</v>
      </c>
      <c r="P16" s="442"/>
      <c r="Q16" s="258">
        <v>0</v>
      </c>
      <c r="R16" s="262">
        <f t="shared" si="1"/>
        <v>0</v>
      </c>
      <c r="S16" s="318" t="s">
        <v>300</v>
      </c>
      <c r="T16" s="290" t="s">
        <v>301</v>
      </c>
      <c r="U16" s="350" t="s">
        <v>64</v>
      </c>
      <c r="V16" s="442"/>
      <c r="W16" s="258">
        <v>1</v>
      </c>
      <c r="X16" s="262">
        <f t="shared" si="5"/>
        <v>0.57823129251700678</v>
      </c>
      <c r="Y16" s="261"/>
      <c r="Z16" s="256"/>
      <c r="AA16" s="256"/>
      <c r="AB16" s="435"/>
      <c r="AC16" s="258"/>
      <c r="AD16" s="262">
        <f t="shared" si="6"/>
        <v>1</v>
      </c>
      <c r="AE16" s="261"/>
      <c r="AF16" s="256"/>
      <c r="AG16" s="256"/>
      <c r="AH16" s="435"/>
      <c r="AI16" s="258"/>
      <c r="AJ16" s="262">
        <f t="shared" si="7"/>
        <v>1</v>
      </c>
    </row>
    <row r="17" spans="1:36" ht="56">
      <c r="A17" s="481"/>
      <c r="B17" s="39" t="s">
        <v>302</v>
      </c>
      <c r="C17" s="37" t="s">
        <v>303</v>
      </c>
      <c r="D17" s="42" t="s">
        <v>153</v>
      </c>
      <c r="E17" s="38" t="s">
        <v>304</v>
      </c>
      <c r="F17" s="37" t="s">
        <v>305</v>
      </c>
      <c r="G17" s="41" t="s">
        <v>267</v>
      </c>
      <c r="H17" s="41" t="s">
        <v>237</v>
      </c>
      <c r="I17" s="43">
        <v>46055</v>
      </c>
      <c r="J17" s="130">
        <v>46203</v>
      </c>
      <c r="K17" s="439"/>
      <c r="L17" s="260">
        <f t="shared" si="8"/>
        <v>7.6923076923076927E-2</v>
      </c>
      <c r="M17" s="274" t="s">
        <v>306</v>
      </c>
      <c r="N17" s="290" t="s">
        <v>307</v>
      </c>
      <c r="O17" s="294" t="s">
        <v>308</v>
      </c>
      <c r="P17" s="442"/>
      <c r="Q17" s="258">
        <v>0.28749999999999998</v>
      </c>
      <c r="R17" s="262">
        <f t="shared" si="1"/>
        <v>0.38513513513513514</v>
      </c>
      <c r="S17" s="318" t="s">
        <v>309</v>
      </c>
      <c r="T17" s="290" t="s">
        <v>310</v>
      </c>
      <c r="U17" s="350" t="s">
        <v>64</v>
      </c>
      <c r="V17" s="442"/>
      <c r="W17" s="258">
        <v>1</v>
      </c>
      <c r="X17" s="262">
        <f t="shared" si="5"/>
        <v>1</v>
      </c>
      <c r="Y17" s="261"/>
      <c r="Z17" s="256"/>
      <c r="AA17" s="256"/>
      <c r="AB17" s="435"/>
      <c r="AC17" s="258"/>
      <c r="AD17" s="262">
        <f t="shared" si="6"/>
        <v>1</v>
      </c>
      <c r="AE17" s="261"/>
      <c r="AF17" s="256"/>
      <c r="AG17" s="256"/>
      <c r="AH17" s="435"/>
      <c r="AI17" s="258"/>
      <c r="AJ17" s="262">
        <f t="shared" si="7"/>
        <v>1</v>
      </c>
    </row>
    <row r="18" spans="1:36" ht="84" customHeight="1">
      <c r="A18" s="481"/>
      <c r="B18" s="462" t="s">
        <v>311</v>
      </c>
      <c r="C18" s="463" t="s">
        <v>312</v>
      </c>
      <c r="D18" s="39" t="s">
        <v>164</v>
      </c>
      <c r="E18" s="38" t="s">
        <v>313</v>
      </c>
      <c r="F18" s="37" t="s">
        <v>314</v>
      </c>
      <c r="G18" s="37" t="s">
        <v>267</v>
      </c>
      <c r="H18" s="37" t="s">
        <v>315</v>
      </c>
      <c r="I18" s="36">
        <v>46083</v>
      </c>
      <c r="J18" s="36">
        <v>46142</v>
      </c>
      <c r="K18" s="439"/>
      <c r="L18" s="260">
        <f t="shared" si="8"/>
        <v>7.6923076923076927E-2</v>
      </c>
      <c r="M18" s="274" t="s">
        <v>316</v>
      </c>
      <c r="N18" s="290" t="s">
        <v>317</v>
      </c>
      <c r="O18" s="294" t="s">
        <v>318</v>
      </c>
      <c r="P18" s="442"/>
      <c r="Q18" s="258">
        <v>0.3</v>
      </c>
      <c r="R18" s="262">
        <f t="shared" si="1"/>
        <v>0.49152542372881358</v>
      </c>
      <c r="S18" s="318" t="s">
        <v>319</v>
      </c>
      <c r="T18" s="290" t="s">
        <v>320</v>
      </c>
      <c r="U18" s="350" t="s">
        <v>64</v>
      </c>
      <c r="V18" s="442"/>
      <c r="W18" s="258">
        <v>1</v>
      </c>
      <c r="X18" s="262">
        <f t="shared" si="5"/>
        <v>1</v>
      </c>
      <c r="Y18" s="261"/>
      <c r="Z18" s="256"/>
      <c r="AA18" s="256"/>
      <c r="AB18" s="435"/>
      <c r="AC18" s="258"/>
      <c r="AD18" s="262">
        <f t="shared" si="6"/>
        <v>1</v>
      </c>
      <c r="AE18" s="261"/>
      <c r="AF18" s="256"/>
      <c r="AG18" s="256"/>
      <c r="AH18" s="435"/>
      <c r="AI18" s="258"/>
      <c r="AJ18" s="262">
        <f t="shared" si="7"/>
        <v>1</v>
      </c>
    </row>
    <row r="19" spans="1:36" ht="51" customHeight="1">
      <c r="A19" s="481"/>
      <c r="B19" s="462"/>
      <c r="C19" s="463"/>
      <c r="D19" s="39" t="s">
        <v>321</v>
      </c>
      <c r="E19" s="38" t="s">
        <v>322</v>
      </c>
      <c r="F19" s="37" t="s">
        <v>323</v>
      </c>
      <c r="G19" s="37" t="s">
        <v>267</v>
      </c>
      <c r="H19" s="37" t="s">
        <v>315</v>
      </c>
      <c r="I19" s="36">
        <v>46118</v>
      </c>
      <c r="J19" s="36">
        <v>46171</v>
      </c>
      <c r="K19" s="439"/>
      <c r="L19" s="260">
        <f t="shared" si="8"/>
        <v>7.6923076923076927E-2</v>
      </c>
      <c r="M19" s="274" t="s">
        <v>324</v>
      </c>
      <c r="N19" s="290" t="s">
        <v>325</v>
      </c>
      <c r="O19" s="294" t="s">
        <v>326</v>
      </c>
      <c r="P19" s="442"/>
      <c r="Q19" s="258">
        <v>1</v>
      </c>
      <c r="R19" s="262">
        <f t="shared" si="1"/>
        <v>0</v>
      </c>
      <c r="S19" s="321"/>
      <c r="T19" s="322"/>
      <c r="U19" s="356" t="s">
        <v>231</v>
      </c>
      <c r="V19" s="442"/>
      <c r="W19" s="258">
        <v>1</v>
      </c>
      <c r="X19" s="262">
        <f t="shared" si="5"/>
        <v>1</v>
      </c>
      <c r="Y19" s="261"/>
      <c r="Z19" s="256"/>
      <c r="AA19" s="256"/>
      <c r="AB19" s="435"/>
      <c r="AC19" s="258"/>
      <c r="AD19" s="262">
        <f t="shared" si="6"/>
        <v>1</v>
      </c>
      <c r="AE19" s="261"/>
      <c r="AF19" s="256"/>
      <c r="AG19" s="256"/>
      <c r="AH19" s="435"/>
      <c r="AI19" s="258"/>
      <c r="AJ19" s="262">
        <f t="shared" si="7"/>
        <v>1</v>
      </c>
    </row>
    <row r="20" spans="1:36" ht="46" customHeight="1">
      <c r="A20" s="481"/>
      <c r="B20" s="462"/>
      <c r="C20" s="463"/>
      <c r="D20" s="42" t="s">
        <v>327</v>
      </c>
      <c r="E20" s="47" t="s">
        <v>328</v>
      </c>
      <c r="F20" s="37" t="s">
        <v>329</v>
      </c>
      <c r="G20" s="37" t="s">
        <v>267</v>
      </c>
      <c r="H20" s="37" t="s">
        <v>315</v>
      </c>
      <c r="I20" s="36">
        <v>46146</v>
      </c>
      <c r="J20" s="36">
        <v>46234</v>
      </c>
      <c r="K20" s="439"/>
      <c r="L20" s="260">
        <f t="shared" si="8"/>
        <v>7.6923076923076927E-2</v>
      </c>
      <c r="M20" s="274" t="s">
        <v>88</v>
      </c>
      <c r="N20" s="290" t="s">
        <v>88</v>
      </c>
      <c r="O20" s="288" t="s">
        <v>221</v>
      </c>
      <c r="P20" s="442"/>
      <c r="Q20" s="258">
        <v>0</v>
      </c>
      <c r="R20" s="262">
        <f t="shared" si="1"/>
        <v>0</v>
      </c>
      <c r="S20" s="318" t="s">
        <v>330</v>
      </c>
      <c r="T20" s="290" t="s">
        <v>331</v>
      </c>
      <c r="U20" s="350" t="s">
        <v>64</v>
      </c>
      <c r="V20" s="442"/>
      <c r="W20" s="258">
        <v>1</v>
      </c>
      <c r="X20" s="262">
        <f t="shared" si="5"/>
        <v>0.64772727272727271</v>
      </c>
      <c r="Y20" s="261"/>
      <c r="Z20" s="256"/>
      <c r="AA20" s="256"/>
      <c r="AB20" s="435"/>
      <c r="AC20" s="258"/>
      <c r="AD20" s="262">
        <f t="shared" si="6"/>
        <v>1</v>
      </c>
      <c r="AE20" s="261"/>
      <c r="AF20" s="256"/>
      <c r="AG20" s="256"/>
      <c r="AH20" s="435"/>
      <c r="AI20" s="258"/>
      <c r="AJ20" s="262">
        <f t="shared" si="7"/>
        <v>1</v>
      </c>
    </row>
    <row r="21" spans="1:36" ht="77" customHeight="1">
      <c r="A21" s="481"/>
      <c r="B21" s="39" t="s">
        <v>332</v>
      </c>
      <c r="C21" s="37" t="s">
        <v>333</v>
      </c>
      <c r="D21" s="46"/>
      <c r="E21" s="45"/>
      <c r="F21" s="37" t="s">
        <v>334</v>
      </c>
      <c r="G21" s="37" t="s">
        <v>267</v>
      </c>
      <c r="H21" s="37" t="s">
        <v>298</v>
      </c>
      <c r="I21" s="36">
        <v>46174</v>
      </c>
      <c r="J21" s="129">
        <v>46295</v>
      </c>
      <c r="K21" s="439"/>
      <c r="L21" s="260">
        <f t="shared" si="8"/>
        <v>7.6923076923076927E-2</v>
      </c>
      <c r="M21" s="274" t="s">
        <v>335</v>
      </c>
      <c r="N21" s="290" t="s">
        <v>336</v>
      </c>
      <c r="O21" s="288" t="s">
        <v>337</v>
      </c>
      <c r="P21" s="442"/>
      <c r="Q21" s="258">
        <v>0</v>
      </c>
      <c r="R21" s="262">
        <f t="shared" si="1"/>
        <v>0</v>
      </c>
      <c r="S21" s="318" t="s">
        <v>338</v>
      </c>
      <c r="T21" s="290" t="s">
        <v>339</v>
      </c>
      <c r="U21" s="350" t="s">
        <v>64</v>
      </c>
      <c r="V21" s="442"/>
      <c r="W21" s="258">
        <v>0.5</v>
      </c>
      <c r="X21" s="262">
        <f t="shared" si="5"/>
        <v>0.23966942148760331</v>
      </c>
      <c r="Y21" s="261"/>
      <c r="Z21" s="256"/>
      <c r="AA21" s="256"/>
      <c r="AB21" s="435"/>
      <c r="AC21" s="258"/>
      <c r="AD21" s="262">
        <f t="shared" si="6"/>
        <v>1</v>
      </c>
      <c r="AE21" s="261"/>
      <c r="AF21" s="256"/>
      <c r="AG21" s="256"/>
      <c r="AH21" s="435"/>
      <c r="AI21" s="258"/>
      <c r="AJ21" s="262">
        <f t="shared" si="7"/>
        <v>1</v>
      </c>
    </row>
    <row r="22" spans="1:36" ht="133" customHeight="1">
      <c r="A22" s="481"/>
      <c r="B22" s="484" t="s">
        <v>340</v>
      </c>
      <c r="C22" s="463" t="s">
        <v>341</v>
      </c>
      <c r="D22" s="42" t="s">
        <v>342</v>
      </c>
      <c r="E22" s="38" t="s">
        <v>343</v>
      </c>
      <c r="F22" s="44" t="s">
        <v>344</v>
      </c>
      <c r="G22" s="44" t="s">
        <v>108</v>
      </c>
      <c r="H22" s="44" t="s">
        <v>267</v>
      </c>
      <c r="I22" s="43">
        <v>46118</v>
      </c>
      <c r="J22" s="43">
        <v>46387</v>
      </c>
      <c r="K22" s="439"/>
      <c r="L22" s="260">
        <f t="shared" si="8"/>
        <v>7.6923076923076927E-2</v>
      </c>
      <c r="M22" s="274" t="s">
        <v>78</v>
      </c>
      <c r="N22" s="290" t="s">
        <v>345</v>
      </c>
      <c r="O22" s="288" t="s">
        <v>346</v>
      </c>
      <c r="P22" s="442"/>
      <c r="Q22" s="258">
        <v>0</v>
      </c>
      <c r="R22" s="262">
        <f t="shared" si="1"/>
        <v>0</v>
      </c>
      <c r="S22" s="318" t="s">
        <v>347</v>
      </c>
      <c r="T22" s="290" t="s">
        <v>348</v>
      </c>
      <c r="U22" s="350" t="s">
        <v>64</v>
      </c>
      <c r="V22" s="442"/>
      <c r="W22" s="258">
        <v>0.33329999999999999</v>
      </c>
      <c r="X22" s="262">
        <f t="shared" si="5"/>
        <v>0.31598513011152418</v>
      </c>
      <c r="Y22" s="261"/>
      <c r="Z22" s="256"/>
      <c r="AA22" s="256"/>
      <c r="AB22" s="435"/>
      <c r="AC22" s="258"/>
      <c r="AD22" s="262">
        <f t="shared" si="6"/>
        <v>0.65799256505576209</v>
      </c>
      <c r="AE22" s="261"/>
      <c r="AF22" s="256"/>
      <c r="AG22" s="256"/>
      <c r="AH22" s="435"/>
      <c r="AI22" s="258"/>
      <c r="AJ22" s="262">
        <f t="shared" si="7"/>
        <v>1</v>
      </c>
    </row>
    <row r="23" spans="1:36" ht="83" customHeight="1">
      <c r="A23" s="481"/>
      <c r="B23" s="484"/>
      <c r="C23" s="463"/>
      <c r="D23" s="39" t="s">
        <v>349</v>
      </c>
      <c r="E23" s="38" t="s">
        <v>350</v>
      </c>
      <c r="F23" s="40" t="s">
        <v>351</v>
      </c>
      <c r="G23" s="40" t="s">
        <v>267</v>
      </c>
      <c r="H23" s="40" t="s">
        <v>108</v>
      </c>
      <c r="I23" s="36">
        <v>46266</v>
      </c>
      <c r="J23" s="129">
        <v>46374</v>
      </c>
      <c r="K23" s="439"/>
      <c r="L23" s="260">
        <f t="shared" si="8"/>
        <v>7.6923076923076927E-2</v>
      </c>
      <c r="M23" s="274" t="s">
        <v>352</v>
      </c>
      <c r="N23" s="290" t="s">
        <v>353</v>
      </c>
      <c r="O23" s="288" t="s">
        <v>354</v>
      </c>
      <c r="P23" s="442"/>
      <c r="Q23" s="258">
        <v>0</v>
      </c>
      <c r="R23" s="262">
        <f t="shared" si="1"/>
        <v>0</v>
      </c>
      <c r="S23" s="290" t="s">
        <v>355</v>
      </c>
      <c r="T23" s="326" t="s">
        <v>356</v>
      </c>
      <c r="U23" s="350" t="s">
        <v>64</v>
      </c>
      <c r="V23" s="442"/>
      <c r="W23" s="258">
        <v>0.5</v>
      </c>
      <c r="X23" s="262">
        <f t="shared" si="5"/>
        <v>0</v>
      </c>
      <c r="Y23" s="261"/>
      <c r="Z23" s="256"/>
      <c r="AA23" s="256"/>
      <c r="AB23" s="435"/>
      <c r="AC23" s="258"/>
      <c r="AD23" s="262">
        <f t="shared" si="6"/>
        <v>0.26851851851851855</v>
      </c>
      <c r="AE23" s="261"/>
      <c r="AF23" s="256"/>
      <c r="AG23" s="256"/>
      <c r="AH23" s="435"/>
      <c r="AI23" s="258"/>
      <c r="AJ23" s="262">
        <f t="shared" si="7"/>
        <v>1</v>
      </c>
    </row>
    <row r="24" spans="1:36" ht="80" customHeight="1">
      <c r="A24" s="481"/>
      <c r="B24" s="484"/>
      <c r="C24" s="463"/>
      <c r="D24" s="39" t="s">
        <v>357</v>
      </c>
      <c r="E24" s="38" t="s">
        <v>358</v>
      </c>
      <c r="F24" s="40" t="s">
        <v>359</v>
      </c>
      <c r="G24" s="40" t="s">
        <v>108</v>
      </c>
      <c r="H24" s="40" t="s">
        <v>267</v>
      </c>
      <c r="I24" s="36">
        <v>46125</v>
      </c>
      <c r="J24" s="36">
        <v>46387</v>
      </c>
      <c r="K24" s="439"/>
      <c r="L24" s="260">
        <f t="shared" si="8"/>
        <v>7.6923076923076927E-2</v>
      </c>
      <c r="M24" s="274" t="s">
        <v>78</v>
      </c>
      <c r="N24" s="290" t="s">
        <v>78</v>
      </c>
      <c r="O24" s="288" t="s">
        <v>346</v>
      </c>
      <c r="P24" s="442"/>
      <c r="Q24" s="258">
        <v>0</v>
      </c>
      <c r="R24" s="262">
        <f>MIN(IF(R$5-$I24&lt;0,0,(R$5-$I24)/($J24-$I24)),1)</f>
        <v>0</v>
      </c>
      <c r="S24" s="318" t="s">
        <v>360</v>
      </c>
      <c r="T24" s="290" t="s">
        <v>361</v>
      </c>
      <c r="U24" s="350" t="s">
        <v>64</v>
      </c>
      <c r="V24" s="442"/>
      <c r="W24" s="258">
        <v>0.3332</v>
      </c>
      <c r="X24" s="262">
        <f t="shared" si="5"/>
        <v>0.29770992366412213</v>
      </c>
      <c r="Y24" s="261"/>
      <c r="Z24" s="256"/>
      <c r="AA24" s="256"/>
      <c r="AB24" s="435"/>
      <c r="AC24" s="258"/>
      <c r="AD24" s="262">
        <f t="shared" si="6"/>
        <v>0.64885496183206104</v>
      </c>
      <c r="AE24" s="261"/>
      <c r="AF24" s="256"/>
      <c r="AG24" s="256"/>
      <c r="AH24" s="435"/>
      <c r="AI24" s="258"/>
      <c r="AJ24" s="262">
        <f t="shared" si="7"/>
        <v>1</v>
      </c>
    </row>
    <row r="25" spans="1:36" ht="86.25" customHeight="1">
      <c r="A25" s="481"/>
      <c r="B25" s="462" t="s">
        <v>362</v>
      </c>
      <c r="C25" s="464" t="s">
        <v>363</v>
      </c>
      <c r="D25" s="39" t="s">
        <v>364</v>
      </c>
      <c r="E25" s="38" t="s">
        <v>365</v>
      </c>
      <c r="F25" s="475" t="s">
        <v>366</v>
      </c>
      <c r="G25" s="40" t="s">
        <v>267</v>
      </c>
      <c r="H25" s="472"/>
      <c r="I25" s="36">
        <v>46174</v>
      </c>
      <c r="J25" s="129">
        <v>46265</v>
      </c>
      <c r="K25" s="439"/>
      <c r="L25" s="444">
        <f>1/13</f>
        <v>7.6923076923076927E-2</v>
      </c>
      <c r="M25" s="274" t="s">
        <v>336</v>
      </c>
      <c r="N25" s="290" t="s">
        <v>336</v>
      </c>
      <c r="O25" s="313" t="s">
        <v>337</v>
      </c>
      <c r="P25" s="442"/>
      <c r="Q25" s="258">
        <v>0</v>
      </c>
      <c r="R25" s="311">
        <f t="shared" si="1"/>
        <v>0</v>
      </c>
      <c r="S25" s="325" t="s">
        <v>367</v>
      </c>
      <c r="T25" s="352" t="s">
        <v>368</v>
      </c>
      <c r="U25" s="350" t="s">
        <v>64</v>
      </c>
      <c r="V25" s="442"/>
      <c r="W25" s="351">
        <v>1</v>
      </c>
      <c r="X25" s="315">
        <f>MIN(IF(X$5-$I25&lt;0,0,(X$5-$I25)/($J25-$I25)),1)</f>
        <v>0.31868131868131866</v>
      </c>
      <c r="Y25" s="427"/>
      <c r="Z25" s="429"/>
      <c r="AA25" s="429"/>
      <c r="AB25" s="435"/>
      <c r="AC25" s="431"/>
      <c r="AD25" s="433">
        <f t="shared" si="6"/>
        <v>1</v>
      </c>
      <c r="AE25" s="427"/>
      <c r="AF25" s="429"/>
      <c r="AG25" s="429"/>
      <c r="AH25" s="435"/>
      <c r="AI25" s="431"/>
      <c r="AJ25" s="433">
        <f t="shared" si="7"/>
        <v>1</v>
      </c>
    </row>
    <row r="26" spans="1:36" ht="74" customHeight="1">
      <c r="A26" s="481"/>
      <c r="B26" s="462"/>
      <c r="C26" s="464"/>
      <c r="D26" s="39" t="s">
        <v>369</v>
      </c>
      <c r="E26" s="38" t="s">
        <v>370</v>
      </c>
      <c r="F26" s="476"/>
      <c r="G26" s="40" t="s">
        <v>267</v>
      </c>
      <c r="H26" s="472"/>
      <c r="I26" s="36">
        <v>46174</v>
      </c>
      <c r="J26" s="129">
        <v>46265</v>
      </c>
      <c r="K26" s="439"/>
      <c r="L26" s="445"/>
      <c r="M26" s="274" t="s">
        <v>371</v>
      </c>
      <c r="N26" s="290" t="s">
        <v>371</v>
      </c>
      <c r="O26" s="313" t="s">
        <v>337</v>
      </c>
      <c r="P26" s="442"/>
      <c r="Q26" s="258">
        <v>0</v>
      </c>
      <c r="R26" s="311">
        <f>MIN(IF(R$5-$I26&lt;0,0,(R$6-$I26)/($J26-$I26)),1)</f>
        <v>0</v>
      </c>
      <c r="S26" s="361" t="s">
        <v>372</v>
      </c>
      <c r="T26" s="349" t="s">
        <v>373</v>
      </c>
      <c r="U26" s="327" t="s">
        <v>374</v>
      </c>
      <c r="V26" s="442"/>
      <c r="W26" s="348">
        <v>0</v>
      </c>
      <c r="X26" s="314">
        <f>MIN(IF(X$5-$I26&lt;0,0,(X$5-$I26)/($J26-$I26)),1)</f>
        <v>0.31868131868131866</v>
      </c>
      <c r="Y26" s="428"/>
      <c r="Z26" s="430"/>
      <c r="AA26" s="430"/>
      <c r="AB26" s="435"/>
      <c r="AC26" s="432"/>
      <c r="AD26" s="434">
        <f t="shared" si="6"/>
        <v>1</v>
      </c>
      <c r="AE26" s="428"/>
      <c r="AF26" s="430"/>
      <c r="AG26" s="430"/>
      <c r="AH26" s="435"/>
      <c r="AI26" s="432"/>
      <c r="AJ26" s="434">
        <f t="shared" si="7"/>
        <v>1</v>
      </c>
    </row>
    <row r="27" spans="1:36" ht="106" customHeight="1">
      <c r="A27" s="481"/>
      <c r="B27" s="462" t="s">
        <v>375</v>
      </c>
      <c r="C27" s="464" t="s">
        <v>376</v>
      </c>
      <c r="D27" s="39" t="s">
        <v>377</v>
      </c>
      <c r="E27" s="38" t="s">
        <v>378</v>
      </c>
      <c r="F27" s="470" t="s">
        <v>379</v>
      </c>
      <c r="G27" s="464" t="s">
        <v>267</v>
      </c>
      <c r="H27" s="472"/>
      <c r="I27" s="36">
        <v>46174</v>
      </c>
      <c r="J27" s="129">
        <v>46265</v>
      </c>
      <c r="K27" s="439"/>
      <c r="L27" s="260">
        <f>1/13</f>
        <v>7.6923076923076927E-2</v>
      </c>
      <c r="M27" s="275" t="s">
        <v>336</v>
      </c>
      <c r="N27" s="275" t="s">
        <v>336</v>
      </c>
      <c r="O27" s="288" t="s">
        <v>337</v>
      </c>
      <c r="P27" s="442"/>
      <c r="Q27" s="258">
        <v>0</v>
      </c>
      <c r="R27" s="262">
        <f t="shared" si="1"/>
        <v>0</v>
      </c>
      <c r="S27" s="323" t="s">
        <v>380</v>
      </c>
      <c r="T27" s="324" t="s">
        <v>381</v>
      </c>
      <c r="U27" s="350" t="s">
        <v>64</v>
      </c>
      <c r="V27" s="442"/>
      <c r="W27" s="310">
        <v>1</v>
      </c>
      <c r="X27" s="312">
        <f t="shared" ref="X27:X28" si="9">MIN(IF(X$5-$I27&lt;0,0,(X$5-$I27)/($J27-$I27)),1)</f>
        <v>0.31868131868131866</v>
      </c>
      <c r="Y27" s="261"/>
      <c r="Z27" s="256"/>
      <c r="AA27" s="256"/>
      <c r="AB27" s="435"/>
      <c r="AC27" s="258"/>
      <c r="AD27" s="262">
        <f t="shared" ref="AD27:AD28" si="10">MIN(IF(AD$5-$I27&lt;0,0,(AD$5-$I27)/($J27-$I27)),1)</f>
        <v>1</v>
      </c>
      <c r="AE27" s="261"/>
      <c r="AF27" s="256"/>
      <c r="AG27" s="256"/>
      <c r="AH27" s="435"/>
      <c r="AI27" s="258"/>
      <c r="AJ27" s="262">
        <f t="shared" ref="AJ27:AJ28" si="11">MIN(IF(AJ$5-$I27&lt;0,0,(AJ$5-$I27)/($J27-$I27)),1)</f>
        <v>1</v>
      </c>
    </row>
    <row r="28" spans="1:36" ht="98" customHeight="1" thickBot="1">
      <c r="A28" s="481"/>
      <c r="B28" s="462"/>
      <c r="C28" s="464"/>
      <c r="D28" s="39" t="s">
        <v>382</v>
      </c>
      <c r="E28" s="38" t="s">
        <v>383</v>
      </c>
      <c r="F28" s="471"/>
      <c r="G28" s="464"/>
      <c r="H28" s="472"/>
      <c r="I28" s="36">
        <v>46174</v>
      </c>
      <c r="J28" s="129">
        <v>46265</v>
      </c>
      <c r="K28" s="439"/>
      <c r="L28" s="260">
        <f>1/13</f>
        <v>7.6923076923076927E-2</v>
      </c>
      <c r="M28" s="275" t="s">
        <v>336</v>
      </c>
      <c r="N28" s="275" t="s">
        <v>336</v>
      </c>
      <c r="O28" s="293" t="s">
        <v>337</v>
      </c>
      <c r="P28" s="442"/>
      <c r="Q28" s="258">
        <v>0</v>
      </c>
      <c r="R28" s="262">
        <f t="shared" si="1"/>
        <v>0</v>
      </c>
      <c r="S28" s="362" t="s">
        <v>372</v>
      </c>
      <c r="T28" s="290" t="s">
        <v>384</v>
      </c>
      <c r="U28" s="327" t="s">
        <v>374</v>
      </c>
      <c r="V28" s="442"/>
      <c r="W28" s="258">
        <v>0</v>
      </c>
      <c r="X28" s="262">
        <f t="shared" si="9"/>
        <v>0.31868131868131866</v>
      </c>
      <c r="Y28" s="261"/>
      <c r="Z28" s="256"/>
      <c r="AA28" s="256"/>
      <c r="AB28" s="432"/>
      <c r="AC28" s="258"/>
      <c r="AD28" s="262">
        <f t="shared" si="10"/>
        <v>1</v>
      </c>
      <c r="AE28" s="261"/>
      <c r="AF28" s="256"/>
      <c r="AG28" s="256"/>
      <c r="AH28" s="432"/>
      <c r="AI28" s="258"/>
      <c r="AJ28" s="262">
        <f t="shared" si="11"/>
        <v>1</v>
      </c>
    </row>
    <row r="29" spans="1:36" ht="87" customHeight="1" thickBot="1">
      <c r="K29" s="257">
        <f>K7+K13+K15</f>
        <v>0.99999999999999956</v>
      </c>
      <c r="M29" s="436" t="s">
        <v>188</v>
      </c>
      <c r="N29" s="437"/>
      <c r="O29" s="437"/>
      <c r="P29" s="263">
        <f>(P7*$K7)+(P13*$K13)+(P15*$K15)</f>
        <v>0.31567948717948707</v>
      </c>
      <c r="Q29" s="264">
        <f>((Q7*$L7)+(Q8*$L8)+(Q9*$L9))*$K7+((Q10*$L10)+(Q11*$L11))*$K13+((Q13*$L13)+(Q14*$L14)+(Q15*$L15)+(Q16*$L16)+(Q17*$L17)+(Q18*$L18)+(Q19*$L19)+(Q20*$L20)+(Q21*$L21)+(Q22*$L22)+(Q23*$L23)+(Q24*$L24)+(Q26*$L25)+(Q27*$L27)+(Q28*$L28))*$K15</f>
        <v>0.31567948717948718</v>
      </c>
      <c r="R29" s="265">
        <f>((R7*$L7)+(R8*$L8)+(R9*$L9))*$K7+((R10*$L10)+(R11*$L11))*$K13+((R13*$L13)+(R14*$L14)+(R15*$L15)+(R16*$L16)+(R17*$L17)+(R18*$L18)+(R19*$L19)+(R20*$L20)+(R21*$L21)+(R22*$L22)+(R23*$L23)+(R24*$L24)+(R25*$L25)+(R27*$L27)+(R28*$L28))*$K15</f>
        <v>0.20881795001122078</v>
      </c>
      <c r="S29" s="436" t="s">
        <v>188</v>
      </c>
      <c r="T29" s="437"/>
      <c r="U29" s="437"/>
      <c r="V29" s="263">
        <f>(V7*$K7)+(V13*$K13)+(V15*$K15)</f>
        <v>0.82585700197238621</v>
      </c>
      <c r="W29" s="264">
        <f>((W7*$L7)+(W8*$L8)+(W9*$L9))*$K7+((W10*$L10)+(W11*$L11))*$K13+((W13*$L13)+(W14*$L14)+(W15*$L15)+(W16*$L16)+(W17*$L17)+(W18*$L18)+(W19*$L19)+(W20*$L20)+(W21*$L21)+(W22*$L22)+(W23*$L23)+(W24*$L24)+(W25*$L25)+(W27*$L27)+(W28*$L28))*$K15</f>
        <v>0.84952564102564077</v>
      </c>
      <c r="X29" s="265">
        <f>((X7*$L7)+(X8*$L8)+(X9*$L9))*$K7+((X10*$L10)+(X11*$L11))*$K13+((X13*$L13)+(X14*$L14)+(X15*$L15)+(X16*$L16)+(X17*$L17)+(X18*$L18)+(X19*$L19)+(X20*$L20)+(X21*$L21)+(X22*$L22)+(X23*$L23)+(X24*$L24)+(X25*$L25)+(X27*$L27)+(X28*$L28))*$K15</f>
        <v>0.63679381330177531</v>
      </c>
      <c r="Y29" s="436" t="s">
        <v>188</v>
      </c>
      <c r="Z29" s="437"/>
      <c r="AA29" s="437"/>
      <c r="AB29" s="263">
        <f>(AB7*$K7)+(AB13*$K13)+(AB15*$K15)</f>
        <v>0</v>
      </c>
      <c r="AC29" s="264">
        <f>((AC7*$L7)+(AC8*$L8)+(AC9*$L9))*$K7+((AC10*$L10)+(AC11*$L11))*$K13+((AC13*$L13)+(AC14*$L14)+(AC15*$L15)+(AC16*$L16)+(AC17*$L17)+(AC18*$L18)+(AC19*$L19)+(AC20*$L20)+(AC21*$L21)+(AC22*$L22)+(AC23*$L23)+(AC24*$L24)+(AC25*$L25)+(AC27*$L27)+(AC28*$L28))*$K15</f>
        <v>0</v>
      </c>
      <c r="AD29" s="265">
        <f>((AD7*$L7)+(AD8*$L8)+(AD9*$L9))*$K7+((AD10*$L10)+(AD11*$L11))*$K13+((AD13*$L13)+(AD14*$L14)+(AD15*$L15)+(AD16*$L16)+(AD17*$L17)+(AD18*$L18)+(AD19*$L19)+(AD20*$L20)+(AD21*$L21)+(AD22*$L22)+(AD23*$L23)+(AD24*$L24)+(AD25*$L25)+(AD27*$L27)+(AD28*$L28))*$K15</f>
        <v>0.92795999162182152</v>
      </c>
      <c r="AE29" s="436" t="s">
        <v>188</v>
      </c>
      <c r="AF29" s="437"/>
      <c r="AG29" s="437"/>
      <c r="AH29" s="263">
        <f>(AH7*$K7)+(AH13*$K13)+(AH15*$K15)</f>
        <v>0</v>
      </c>
      <c r="AI29" s="264">
        <f>((AI7*$L7)+(AI8*$L8)+(AI9*$L9))*$K7+((AI10*$L10)+(AI11*$L11))*$K13+((AI13*$L13)+(AI14*$L14)+(AI15*$L15)+(AI16*$L16)+(AI17*$L17)+(AI18*$L18)+(AI19*$L19)+(AI20*$L20)+(AI21*$L21)+(AI22*$L22)+(AI23*$L23)+(AI24*$L24)+(AI25*$L25)+(AI27*$L27)+(AI28*$L28))*$K15</f>
        <v>0</v>
      </c>
      <c r="AJ29" s="265">
        <f>((AJ7*$L7)+(AJ8*$L8)+(AJ9*$L9))*$K7+((AJ10*$L10)+(AJ11*$L11))*$K13+((AJ13*$L13)+(AJ14*$L14)+(AJ15*$L15)+(AJ16*$L16)+(AJ17*$L17)+(AJ18*$L18)+(AJ19*$L19)+(AJ20*$L20)+(AJ21*$L21)+(AJ22*$L22)+(AJ23*$L23)+(AJ24*$L24)+(AJ25*$L25)+(AJ27*$L27)+(AJ28*$L28))*$K15</f>
        <v>0.99999999999999956</v>
      </c>
    </row>
  </sheetData>
  <sheetProtection algorithmName="SHA-512" hashValue="r5qD32mLeB7zC0jwAX9gXF+hxIKQlCWCRBc8CXqRRwsdX9cUScavTY2pIDo/rf8hawFhEweci1s0c8ML1BuH4A==" saltValue="U+UbLf7z8g7q8OAVFymUnA==" spinCount="100000" sheet="1" objects="1" scenarios="1"/>
  <autoFilter ref="A6:J29" xr:uid="{0D9B1C5A-A05F-499A-A6FD-F68551B012B8}">
    <filterColumn colId="1" showButton="0"/>
    <filterColumn colId="3" showButton="0"/>
    <filterColumn colId="6">
      <filters>
        <filter val="Grupo de Relación Estado Ciudadanías"/>
      </filters>
    </filterColumn>
  </autoFilter>
  <mergeCells count="97">
    <mergeCell ref="J11:J12"/>
    <mergeCell ref="E11:E12"/>
    <mergeCell ref="A15:A28"/>
    <mergeCell ref="B15:B16"/>
    <mergeCell ref="C15:C16"/>
    <mergeCell ref="B18:B20"/>
    <mergeCell ref="B27:B28"/>
    <mergeCell ref="C27:C28"/>
    <mergeCell ref="F27:F28"/>
    <mergeCell ref="G27:G28"/>
    <mergeCell ref="H27:H28"/>
    <mergeCell ref="I11:I12"/>
    <mergeCell ref="A13:A14"/>
    <mergeCell ref="A7:A12"/>
    <mergeCell ref="B22:B24"/>
    <mergeCell ref="C22:C24"/>
    <mergeCell ref="F11:F12"/>
    <mergeCell ref="G11:G12"/>
    <mergeCell ref="H11:H12"/>
    <mergeCell ref="B25:B26"/>
    <mergeCell ref="C25:C26"/>
    <mergeCell ref="H25:H26"/>
    <mergeCell ref="C18:C20"/>
    <mergeCell ref="D11:D12"/>
    <mergeCell ref="F25:F26"/>
    <mergeCell ref="B1:H2"/>
    <mergeCell ref="I1:J2"/>
    <mergeCell ref="I3:J3"/>
    <mergeCell ref="B5:C5"/>
    <mergeCell ref="D5:E5"/>
    <mergeCell ref="G5:H5"/>
    <mergeCell ref="B6:C6"/>
    <mergeCell ref="D6:E6"/>
    <mergeCell ref="B9:B10"/>
    <mergeCell ref="C9:C10"/>
    <mergeCell ref="B11:B12"/>
    <mergeCell ref="C11:C12"/>
    <mergeCell ref="A3:A4"/>
    <mergeCell ref="B3:C4"/>
    <mergeCell ref="D3:E4"/>
    <mergeCell ref="F3:F4"/>
    <mergeCell ref="G3:H4"/>
    <mergeCell ref="K7:K12"/>
    <mergeCell ref="Q11:Q12"/>
    <mergeCell ref="R11:R12"/>
    <mergeCell ref="V7:V12"/>
    <mergeCell ref="AH7:AH12"/>
    <mergeCell ref="AB7:AB12"/>
    <mergeCell ref="AC11:AC12"/>
    <mergeCell ref="AD11:AD12"/>
    <mergeCell ref="AE11:AE12"/>
    <mergeCell ref="AF11:AF12"/>
    <mergeCell ref="AG11:AG12"/>
    <mergeCell ref="P7:P12"/>
    <mergeCell ref="S11:S12"/>
    <mergeCell ref="T11:T12"/>
    <mergeCell ref="M11:M12"/>
    <mergeCell ref="N11:N12"/>
    <mergeCell ref="O11:O12"/>
    <mergeCell ref="L25:L26"/>
    <mergeCell ref="AE5:AI5"/>
    <mergeCell ref="AI11:AI12"/>
    <mergeCell ref="M5:Q5"/>
    <mergeCell ref="S5:W5"/>
    <mergeCell ref="Y5:AC5"/>
    <mergeCell ref="Y11:Y12"/>
    <mergeCell ref="Z11:Z12"/>
    <mergeCell ref="AA11:AA12"/>
    <mergeCell ref="L11:L12"/>
    <mergeCell ref="U11:U12"/>
    <mergeCell ref="W11:W12"/>
    <mergeCell ref="X11:X12"/>
    <mergeCell ref="AE29:AG29"/>
    <mergeCell ref="K13:K14"/>
    <mergeCell ref="K15:K28"/>
    <mergeCell ref="M29:O29"/>
    <mergeCell ref="V13:V14"/>
    <mergeCell ref="V15:V28"/>
    <mergeCell ref="AB13:AB14"/>
    <mergeCell ref="AB15:AB28"/>
    <mergeCell ref="P13:P14"/>
    <mergeCell ref="P15:P28"/>
    <mergeCell ref="S29:U29"/>
    <mergeCell ref="Y29:AA29"/>
    <mergeCell ref="AJ11:AJ12"/>
    <mergeCell ref="Y25:Y26"/>
    <mergeCell ref="Z25:Z26"/>
    <mergeCell ref="AA25:AA26"/>
    <mergeCell ref="AC25:AC26"/>
    <mergeCell ref="AD25:AD26"/>
    <mergeCell ref="AE25:AE26"/>
    <mergeCell ref="AF25:AF26"/>
    <mergeCell ref="AG25:AG26"/>
    <mergeCell ref="AI25:AI26"/>
    <mergeCell ref="AJ25:AJ26"/>
    <mergeCell ref="AH13:AH14"/>
    <mergeCell ref="AH15:AH28"/>
  </mergeCells>
  <conditionalFormatting sqref="Q7:Q24 Q27:Q28">
    <cfRule type="expression" dxfId="18" priority="14">
      <formula>(Q7&gt;=(R7*0.9))</formula>
    </cfRule>
    <cfRule type="expression" dxfId="17" priority="15">
      <formula>AND(Q7&lt;(R7*0.9),Q7&gt;(R7*0.75))</formula>
    </cfRule>
    <cfRule type="expression" dxfId="16" priority="16">
      <formula>(Q7&lt;=(R7*0.75))</formula>
    </cfRule>
  </conditionalFormatting>
  <conditionalFormatting sqref="Q7:Q28">
    <cfRule type="containsBlanks" dxfId="15" priority="13">
      <formula>LEN(TRIM(Q7))=0</formula>
    </cfRule>
  </conditionalFormatting>
  <conditionalFormatting sqref="Q25:Q26">
    <cfRule type="expression" dxfId="14" priority="24">
      <formula>(Q25&gt;=(R24*0.9))</formula>
    </cfRule>
    <cfRule type="expression" dxfId="13" priority="25">
      <formula>AND(Q25&lt;(R24*0.9),Q25&gt;(R24*0.75))</formula>
    </cfRule>
    <cfRule type="expression" dxfId="12" priority="26">
      <formula>(Q25&lt;=(R24*0.75))</formula>
    </cfRule>
  </conditionalFormatting>
  <conditionalFormatting sqref="W7:W28">
    <cfRule type="containsBlanks" dxfId="11" priority="9">
      <formula>LEN(TRIM(W7))=0</formula>
    </cfRule>
    <cfRule type="expression" dxfId="10" priority="10">
      <formula>(W7&gt;=(X7*0.9))</formula>
    </cfRule>
    <cfRule type="expression" dxfId="9" priority="11">
      <formula>AND(W7&lt;(X7*0.9),W7&gt;(X7*0.75))</formula>
    </cfRule>
    <cfRule type="expression" dxfId="8" priority="12">
      <formula>(W7&lt;=(X7*0.75))</formula>
    </cfRule>
  </conditionalFormatting>
  <conditionalFormatting sqref="AC7:AC28">
    <cfRule type="containsBlanks" dxfId="7" priority="5">
      <formula>LEN(TRIM(AC7))=0</formula>
    </cfRule>
    <cfRule type="expression" dxfId="6" priority="6">
      <formula>(AC7&gt;=(AD7*0.9))</formula>
    </cfRule>
    <cfRule type="expression" dxfId="5" priority="7">
      <formula>AND(AC7&lt;(AD7*0.9),AC7&gt;(AD7*0.75))</formula>
    </cfRule>
    <cfRule type="expression" dxfId="4" priority="18">
      <formula>(AC7&lt;=(AD7*0.75))</formula>
    </cfRule>
  </conditionalFormatting>
  <conditionalFormatting sqref="AI7:AI28">
    <cfRule type="containsBlanks" dxfId="3" priority="1">
      <formula>LEN(TRIM(AI7))=0</formula>
    </cfRule>
    <cfRule type="expression" dxfId="2" priority="2">
      <formula>(AI7&gt;=(AJ7*0.9))</formula>
    </cfRule>
    <cfRule type="expression" dxfId="1" priority="3">
      <formula>AND(AI7&lt;(AJ7*0.9),AI7&gt;(AJ*0.75))</formula>
    </cfRule>
    <cfRule type="expression" dxfId="0" priority="4">
      <formula>(AI7&lt;=(AJ7*0.75))</formula>
    </cfRule>
  </conditionalFormatting>
  <dataValidations count="6">
    <dataValidation allowBlank="1" showInputMessage="1" showErrorMessage="1" promptTitle="Avance real actividad" prompt="Reportar el avance real cuantitativo y acumulado de la actividad" sqref="AC6 Q6 W6 AI6" xr:uid="{4CA71198-A68D-2C4A-95B9-904C0F3F7DF4}"/>
    <dataValidation allowBlank="1" showInputMessage="1" showErrorMessage="1" promptTitle="Avance real acumulado acción" prompt="Reportar el avance real cuantitativo y acumulado de la acción " sqref="AB6 P6 AH6 V6" xr:uid="{A18A6059-B9AC-7B49-A194-F7F8E5C33681}"/>
    <dataValidation allowBlank="1" showInputMessage="1" showErrorMessage="1" promptTitle="Valdiación OAP" prompt="Se insluye una breve descripción del avance realizado por OAP a las evidencias, análisis cualitativo, análisis cuantitativo. " sqref="U6 AG6 O6 AA6" xr:uid="{3F18A468-A120-0D4A-BB27-2838C7122D15}"/>
    <dataValidation allowBlank="1" showInputMessage="1" showErrorMessage="1" promptTitle="Análisis Cualitativo" prompt="Se debe describir la gestión realizada durante el periodo reportado fechas, actividades relevante  y en caso de que aplique que falta para cumplir el 100%" sqref="T6 AF6 Z6 N6" xr:uid="{0B61A855-80F2-1946-B8B7-50BBE88FC0B8}"/>
    <dataValidation allowBlank="1" showInputMessage="1" showErrorMessage="1" promptTitle="Evidencia" prompt="Relacionar el nombre de la evidencia incluida en la carpeta compartida por la OAP. que permita validar el cumplimiento de la actividad: EV1 XXXXX , EV2 XXXXXXX (Nombres cortos) _x000a_ " sqref="S6 AE6 Y6 M6" xr:uid="{567D1DD3-AF0C-EA40-A865-EC89397829BE}"/>
    <dataValidation allowBlank="1" showInputMessage="1" showErrorMessage="1" promptTitle="Avance esperado actividad" prompt="Se visualiza el avance esperado cuantitativo de la actividad_x000a_" sqref="R6 AJ6 AD6 X6" xr:uid="{B82131BE-E35C-2E4E-B7BC-DC94EC6E16A9}"/>
  </dataValidations>
  <pageMargins left="0.7" right="0.7" top="0.75" bottom="0.75" header="0.3" footer="0.3"/>
  <pageSetup orientation="portrait" horizontalDpi="4294967292"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F0FC9-104C-A746-9930-1E04B4582DE2}">
  <sheetPr>
    <tabColor theme="9" tint="-0.499984740745262"/>
  </sheetPr>
  <dimension ref="B3:AZ44"/>
  <sheetViews>
    <sheetView showGridLines="0" tabSelected="1" topLeftCell="Q25" zoomScale="84" zoomScaleNormal="100" workbookViewId="0">
      <selection activeCell="P41" sqref="P41"/>
    </sheetView>
  </sheetViews>
  <sheetFormatPr baseColWidth="10" defaultColWidth="11.5" defaultRowHeight="15"/>
  <cols>
    <col min="2" max="2" width="7.83203125" customWidth="1"/>
    <col min="3" max="3" width="31.83203125" style="56" customWidth="1"/>
    <col min="4" max="4" width="79" style="54" customWidth="1"/>
    <col min="5" max="5" width="51.1640625" style="54" customWidth="1"/>
    <col min="6" max="6" width="26.5" style="54" customWidth="1"/>
    <col min="7" max="7" width="46.5" style="54" customWidth="1"/>
    <col min="8" max="8" width="26.5" style="55" customWidth="1"/>
    <col min="9" max="9" width="29.5" style="54" customWidth="1"/>
    <col min="10" max="10" width="19.5" style="54" bestFit="1" customWidth="1"/>
    <col min="11" max="11" width="19.1640625" style="54" customWidth="1"/>
    <col min="12" max="12" width="22.1640625" style="54" customWidth="1"/>
    <col min="13" max="13" width="21.6640625" customWidth="1"/>
    <col min="14" max="14" width="59.1640625" customWidth="1"/>
    <col min="15" max="15" width="28.1640625" customWidth="1"/>
    <col min="16" max="16" width="39.33203125" customWidth="1"/>
    <col min="17" max="17" width="35.1640625" customWidth="1"/>
    <col min="18" max="19" width="25.5" customWidth="1"/>
    <col min="20" max="20" width="24.83203125" customWidth="1"/>
    <col min="21" max="21" width="37.33203125" customWidth="1"/>
    <col min="22" max="22" width="15.5" customWidth="1"/>
    <col min="23" max="23" width="27.5" customWidth="1"/>
    <col min="24" max="24" width="30.83203125" customWidth="1"/>
    <col min="25" max="25" width="26.1640625" customWidth="1"/>
    <col min="26" max="26" width="27.83203125" customWidth="1"/>
    <col min="28" max="28" width="20" customWidth="1"/>
    <col min="29" max="29" width="21.5" customWidth="1"/>
    <col min="30" max="30" width="37" customWidth="1"/>
    <col min="31" max="31" width="16.5" customWidth="1"/>
    <col min="32" max="33" width="30.1640625" customWidth="1"/>
    <col min="34" max="34" width="17.5" customWidth="1"/>
    <col min="35" max="35" width="19.6640625" customWidth="1"/>
    <col min="37" max="37" width="21.5" customWidth="1"/>
    <col min="38" max="38" width="20" customWidth="1"/>
    <col min="39" max="39" width="39.33203125" customWidth="1"/>
    <col min="40" max="40" width="17.5" customWidth="1"/>
    <col min="41" max="42" width="29.5" customWidth="1"/>
    <col min="43" max="43" width="28.6640625" customWidth="1"/>
    <col min="44" max="44" width="18.33203125" customWidth="1"/>
    <col min="46" max="46" width="17.1640625" customWidth="1"/>
    <col min="47" max="47" width="18.5" customWidth="1"/>
    <col min="48" max="48" width="25.33203125" customWidth="1"/>
    <col min="50" max="50" width="19.1640625" customWidth="1"/>
    <col min="51" max="51" width="20.5" customWidth="1"/>
    <col min="52" max="52" width="49.5" customWidth="1"/>
  </cols>
  <sheetData>
    <row r="3" spans="3:10">
      <c r="C3" s="485"/>
    </row>
    <row r="4" spans="3:10">
      <c r="C4" s="485"/>
    </row>
    <row r="5" spans="3:10">
      <c r="C5" s="485"/>
    </row>
    <row r="6" spans="3:10">
      <c r="C6" s="485"/>
    </row>
    <row r="8" spans="3:10" ht="16" thickBot="1"/>
    <row r="9" spans="3:10" ht="16" thickBot="1">
      <c r="C9" s="495" t="s">
        <v>385</v>
      </c>
      <c r="D9" s="496"/>
      <c r="E9" s="503" t="s">
        <v>386</v>
      </c>
      <c r="F9" s="504"/>
      <c r="G9" s="504"/>
      <c r="H9" s="504"/>
      <c r="I9" s="504"/>
      <c r="J9" s="505"/>
    </row>
    <row r="10" spans="3:10" ht="16" thickBot="1">
      <c r="C10" s="127"/>
      <c r="D10" s="127"/>
      <c r="E10" s="127"/>
      <c r="F10" s="127"/>
      <c r="G10" s="127"/>
      <c r="H10" s="127"/>
      <c r="I10" s="127"/>
      <c r="J10" s="127"/>
    </row>
    <row r="11" spans="3:10">
      <c r="C11" s="495" t="s">
        <v>387</v>
      </c>
      <c r="D11" s="496"/>
      <c r="E11" s="497" t="s">
        <v>388</v>
      </c>
      <c r="F11" s="498"/>
      <c r="G11" s="498"/>
      <c r="H11" s="498"/>
      <c r="I11" s="498"/>
      <c r="J11" s="499"/>
    </row>
    <row r="12" spans="3:10" ht="16" thickBot="1">
      <c r="C12" s="496"/>
      <c r="D12" s="496"/>
      <c r="E12" s="500"/>
      <c r="F12" s="501"/>
      <c r="G12" s="501"/>
      <c r="H12" s="501"/>
      <c r="I12" s="501"/>
      <c r="J12" s="502"/>
    </row>
    <row r="13" spans="3:10" ht="16" thickBot="1">
      <c r="C13" s="128"/>
      <c r="D13" s="128"/>
      <c r="E13" s="127"/>
      <c r="F13" s="127"/>
      <c r="G13" s="127"/>
      <c r="H13" s="127"/>
      <c r="I13" s="127"/>
      <c r="J13" s="127"/>
    </row>
    <row r="14" spans="3:10">
      <c r="C14" s="495" t="s">
        <v>389</v>
      </c>
      <c r="D14" s="496"/>
      <c r="E14" s="497" t="s">
        <v>390</v>
      </c>
      <c r="F14" s="498"/>
      <c r="G14" s="498"/>
      <c r="H14" s="498"/>
      <c r="I14" s="498"/>
      <c r="J14" s="499"/>
    </row>
    <row r="15" spans="3:10">
      <c r="C15" s="496"/>
      <c r="D15" s="496"/>
      <c r="E15" s="506"/>
      <c r="F15" s="507"/>
      <c r="G15" s="507"/>
      <c r="H15" s="507"/>
      <c r="I15" s="507"/>
      <c r="J15" s="508"/>
    </row>
    <row r="16" spans="3:10" ht="16" thickBot="1">
      <c r="C16" s="496"/>
      <c r="D16" s="496"/>
      <c r="E16" s="500"/>
      <c r="F16" s="501"/>
      <c r="G16" s="501"/>
      <c r="H16" s="501"/>
      <c r="I16" s="501"/>
      <c r="J16" s="502"/>
    </row>
    <row r="17" spans="2:52" ht="16" thickBot="1">
      <c r="C17" s="128"/>
      <c r="D17" s="128"/>
      <c r="E17" s="127"/>
      <c r="F17" s="127"/>
      <c r="G17" s="127"/>
      <c r="H17" s="127"/>
      <c r="I17" s="127"/>
      <c r="J17" s="127"/>
    </row>
    <row r="18" spans="2:52">
      <c r="C18" s="495" t="s">
        <v>391</v>
      </c>
      <c r="D18" s="496"/>
      <c r="E18" s="497" t="s">
        <v>392</v>
      </c>
      <c r="F18" s="498"/>
      <c r="G18" s="498"/>
      <c r="H18" s="498"/>
      <c r="I18" s="498"/>
      <c r="J18" s="499"/>
    </row>
    <row r="19" spans="2:52" ht="16" thickBot="1">
      <c r="C19" s="496"/>
      <c r="D19" s="496"/>
      <c r="E19" s="500"/>
      <c r="F19" s="501"/>
      <c r="G19" s="501"/>
      <c r="H19" s="501"/>
      <c r="I19" s="501"/>
      <c r="J19" s="502"/>
    </row>
    <row r="20" spans="2:52">
      <c r="C20"/>
      <c r="D20"/>
      <c r="E20" s="126"/>
      <c r="F20" s="126"/>
      <c r="G20" s="126"/>
      <c r="H20" s="126"/>
      <c r="I20" s="126"/>
      <c r="J20" s="126"/>
    </row>
    <row r="21" spans="2:52">
      <c r="C21"/>
      <c r="D21"/>
      <c r="E21" s="126"/>
      <c r="F21" s="126"/>
      <c r="G21" s="126"/>
      <c r="H21" s="126"/>
      <c r="I21" s="126"/>
      <c r="J21" s="126"/>
    </row>
    <row r="22" spans="2:52" ht="16" thickBot="1">
      <c r="C22"/>
      <c r="D22"/>
      <c r="E22" s="126"/>
      <c r="F22" s="126"/>
      <c r="G22" s="126"/>
      <c r="H22" s="126"/>
      <c r="I22" s="126"/>
      <c r="J22" s="126"/>
    </row>
    <row r="23" spans="2:52" ht="17.25" customHeight="1" thickBot="1">
      <c r="C23"/>
      <c r="D23"/>
      <c r="E23" s="126"/>
      <c r="F23" s="126"/>
      <c r="G23" s="126"/>
      <c r="H23" s="126"/>
      <c r="I23" s="126"/>
      <c r="J23" s="126"/>
      <c r="M23" s="550" t="s">
        <v>2</v>
      </c>
      <c r="N23" s="551"/>
      <c r="O23" s="551"/>
      <c r="P23" s="551"/>
      <c r="Q23" s="551"/>
      <c r="R23" s="551"/>
      <c r="S23" s="551"/>
      <c r="T23" s="551"/>
      <c r="U23" s="551"/>
      <c r="V23" s="550" t="s">
        <v>3</v>
      </c>
      <c r="W23" s="551"/>
      <c r="X23" s="551"/>
      <c r="Y23" s="551"/>
      <c r="Z23" s="551"/>
      <c r="AA23" s="551"/>
      <c r="AB23" s="551"/>
      <c r="AC23" s="551"/>
      <c r="AD23" s="551"/>
      <c r="AE23" s="550" t="s">
        <v>4</v>
      </c>
      <c r="AF23" s="551"/>
      <c r="AG23" s="551"/>
      <c r="AH23" s="551"/>
      <c r="AI23" s="551"/>
      <c r="AJ23" s="551"/>
      <c r="AK23" s="551"/>
      <c r="AL23" s="551"/>
      <c r="AM23" s="551"/>
      <c r="AN23" s="550" t="s">
        <v>5</v>
      </c>
      <c r="AO23" s="551"/>
      <c r="AP23" s="551"/>
      <c r="AQ23" s="551"/>
      <c r="AR23" s="551"/>
      <c r="AS23" s="551"/>
      <c r="AT23" s="551"/>
      <c r="AU23" s="551"/>
      <c r="AV23" s="551"/>
      <c r="AW23" s="551"/>
      <c r="AX23" s="551"/>
      <c r="AY23" s="551"/>
      <c r="AZ23" s="552"/>
    </row>
    <row r="24" spans="2:52" ht="27.75" customHeight="1" thickBot="1">
      <c r="C24"/>
      <c r="D24"/>
      <c r="E24" s="126"/>
      <c r="F24" s="126"/>
      <c r="G24" s="126"/>
      <c r="H24" s="126"/>
      <c r="I24" s="126"/>
      <c r="J24" s="126"/>
      <c r="M24" s="538" t="s">
        <v>393</v>
      </c>
      <c r="N24" s="539"/>
      <c r="O24" s="539"/>
      <c r="P24" s="539"/>
      <c r="Q24" s="540"/>
      <c r="R24" s="541" t="s">
        <v>394</v>
      </c>
      <c r="S24" s="542"/>
      <c r="T24" s="542"/>
      <c r="U24" s="543"/>
      <c r="V24" s="538" t="s">
        <v>393</v>
      </c>
      <c r="W24" s="539"/>
      <c r="X24" s="539"/>
      <c r="Y24" s="539"/>
      <c r="Z24" s="540"/>
      <c r="AA24" s="541" t="s">
        <v>394</v>
      </c>
      <c r="AB24" s="542"/>
      <c r="AC24" s="542"/>
      <c r="AD24" s="543"/>
      <c r="AE24" s="538" t="s">
        <v>393</v>
      </c>
      <c r="AF24" s="539"/>
      <c r="AG24" s="539"/>
      <c r="AH24" s="539"/>
      <c r="AI24" s="540"/>
      <c r="AJ24" s="541" t="s">
        <v>394</v>
      </c>
      <c r="AK24" s="542"/>
      <c r="AL24" s="542"/>
      <c r="AM24" s="543"/>
      <c r="AN24" s="538" t="s">
        <v>393</v>
      </c>
      <c r="AO24" s="539"/>
      <c r="AP24" s="539"/>
      <c r="AQ24" s="539"/>
      <c r="AR24" s="540"/>
      <c r="AS24" s="541" t="s">
        <v>394</v>
      </c>
      <c r="AT24" s="542"/>
      <c r="AU24" s="542"/>
      <c r="AV24" s="543"/>
      <c r="AW24" s="544" t="s">
        <v>395</v>
      </c>
      <c r="AX24" s="545"/>
      <c r="AY24" s="545"/>
      <c r="AZ24" s="546"/>
    </row>
    <row r="25" spans="2:52" s="123" customFormat="1" ht="120.75" customHeight="1" thickBot="1">
      <c r="B25" s="125" t="s">
        <v>396</v>
      </c>
      <c r="C25" s="125" t="s">
        <v>397</v>
      </c>
      <c r="D25" s="125" t="s">
        <v>398</v>
      </c>
      <c r="E25" s="125" t="s">
        <v>399</v>
      </c>
      <c r="F25" s="125" t="s">
        <v>400</v>
      </c>
      <c r="G25" s="125" t="s">
        <v>401</v>
      </c>
      <c r="H25" s="125" t="s">
        <v>402</v>
      </c>
      <c r="I25" s="125" t="s">
        <v>403</v>
      </c>
      <c r="J25" s="125" t="s">
        <v>28</v>
      </c>
      <c r="K25" s="125" t="s">
        <v>404</v>
      </c>
      <c r="L25" s="125" t="s">
        <v>405</v>
      </c>
      <c r="M25" s="110" t="s">
        <v>406</v>
      </c>
      <c r="N25" s="109" t="s">
        <v>407</v>
      </c>
      <c r="O25" s="104" t="s">
        <v>408</v>
      </c>
      <c r="P25" s="124" t="s">
        <v>409</v>
      </c>
      <c r="Q25" s="108" t="s">
        <v>410</v>
      </c>
      <c r="R25" s="107" t="s">
        <v>411</v>
      </c>
      <c r="S25" s="102" t="s">
        <v>412</v>
      </c>
      <c r="T25" s="102" t="s">
        <v>413</v>
      </c>
      <c r="U25" s="112" t="s">
        <v>414</v>
      </c>
      <c r="V25" s="110" t="s">
        <v>406</v>
      </c>
      <c r="W25" s="109" t="s">
        <v>407</v>
      </c>
      <c r="X25" s="104" t="s">
        <v>408</v>
      </c>
      <c r="Y25" s="124" t="s">
        <v>409</v>
      </c>
      <c r="Z25" s="108" t="s">
        <v>410</v>
      </c>
      <c r="AA25" s="107" t="s">
        <v>411</v>
      </c>
      <c r="AB25" s="102" t="s">
        <v>412</v>
      </c>
      <c r="AC25" s="102" t="s">
        <v>413</v>
      </c>
      <c r="AD25" s="101" t="s">
        <v>414</v>
      </c>
      <c r="AE25" s="110" t="s">
        <v>406</v>
      </c>
      <c r="AF25" s="109" t="s">
        <v>407</v>
      </c>
      <c r="AG25" s="104" t="s">
        <v>408</v>
      </c>
      <c r="AH25" s="124" t="s">
        <v>409</v>
      </c>
      <c r="AI25" s="108" t="s">
        <v>410</v>
      </c>
      <c r="AJ25" s="107" t="s">
        <v>411</v>
      </c>
      <c r="AK25" s="102" t="s">
        <v>412</v>
      </c>
      <c r="AL25" s="102" t="s">
        <v>413</v>
      </c>
      <c r="AM25" s="101" t="s">
        <v>414</v>
      </c>
      <c r="AN25" s="106" t="s">
        <v>406</v>
      </c>
      <c r="AO25" s="105" t="s">
        <v>407</v>
      </c>
      <c r="AP25" s="104" t="s">
        <v>408</v>
      </c>
      <c r="AQ25" s="124" t="s">
        <v>409</v>
      </c>
      <c r="AR25" s="103" t="s">
        <v>410</v>
      </c>
      <c r="AS25" s="102" t="s">
        <v>411</v>
      </c>
      <c r="AT25" s="102" t="s">
        <v>412</v>
      </c>
      <c r="AU25" s="102" t="s">
        <v>413</v>
      </c>
      <c r="AV25" s="101" t="s">
        <v>414</v>
      </c>
      <c r="AW25" s="100" t="s">
        <v>415</v>
      </c>
      <c r="AX25" s="100" t="s">
        <v>412</v>
      </c>
      <c r="AY25" s="100" t="s">
        <v>416</v>
      </c>
      <c r="AZ25" s="99" t="s">
        <v>414</v>
      </c>
    </row>
    <row r="26" spans="2:52" ht="57.75" customHeight="1">
      <c r="B26" s="526">
        <v>1</v>
      </c>
      <c r="C26" s="532" t="s">
        <v>417</v>
      </c>
      <c r="D26" s="529" t="s">
        <v>418</v>
      </c>
      <c r="E26" s="514" t="s">
        <v>419</v>
      </c>
      <c r="F26" s="523" t="s">
        <v>420</v>
      </c>
      <c r="G26" s="514" t="s">
        <v>421</v>
      </c>
      <c r="H26" s="514" t="s">
        <v>422</v>
      </c>
      <c r="I26" s="514" t="s">
        <v>423</v>
      </c>
      <c r="J26" s="517">
        <v>46045</v>
      </c>
      <c r="K26" s="517">
        <v>46387</v>
      </c>
      <c r="L26" s="553" t="s">
        <v>424</v>
      </c>
      <c r="M26" s="97" t="s">
        <v>425</v>
      </c>
      <c r="N26" s="96" t="s">
        <v>426</v>
      </c>
      <c r="O26" s="295" t="s">
        <v>427</v>
      </c>
      <c r="P26" s="296" t="s">
        <v>428</v>
      </c>
      <c r="Q26" s="297">
        <v>20</v>
      </c>
      <c r="R26" s="94" t="s">
        <v>425</v>
      </c>
      <c r="S26" s="93">
        <v>20</v>
      </c>
      <c r="T26" s="92">
        <v>0.2</v>
      </c>
      <c r="U26" s="298" t="s">
        <v>429</v>
      </c>
      <c r="V26" s="97"/>
      <c r="W26" s="96" t="s">
        <v>426</v>
      </c>
      <c r="X26" s="96"/>
      <c r="Y26" s="95"/>
      <c r="Z26" s="95"/>
      <c r="AA26" s="94"/>
      <c r="AB26" s="93"/>
      <c r="AC26" s="92"/>
      <c r="AD26" s="91"/>
      <c r="AE26" s="97"/>
      <c r="AF26" s="96" t="s">
        <v>426</v>
      </c>
      <c r="AG26" s="96"/>
      <c r="AH26" s="95"/>
      <c r="AI26" s="95"/>
      <c r="AJ26" s="94"/>
      <c r="AK26" s="93"/>
      <c r="AL26" s="92"/>
      <c r="AM26" s="91"/>
      <c r="AN26" s="97"/>
      <c r="AO26" s="96" t="s">
        <v>426</v>
      </c>
      <c r="AP26" s="96"/>
      <c r="AQ26" s="95"/>
      <c r="AR26" s="95"/>
      <c r="AS26" s="94"/>
      <c r="AT26" s="93"/>
      <c r="AU26" s="92"/>
      <c r="AV26" s="91"/>
      <c r="AW26" s="90"/>
      <c r="AX26" s="89"/>
      <c r="AY26" s="88"/>
      <c r="AZ26" s="87"/>
    </row>
    <row r="27" spans="2:52" ht="63.75" customHeight="1">
      <c r="B27" s="527"/>
      <c r="C27" s="533"/>
      <c r="D27" s="530"/>
      <c r="E27" s="515"/>
      <c r="F27" s="524"/>
      <c r="G27" s="515"/>
      <c r="H27" s="515"/>
      <c r="I27" s="515"/>
      <c r="J27" s="518"/>
      <c r="K27" s="518"/>
      <c r="L27" s="554"/>
      <c r="M27" s="85"/>
      <c r="N27" s="82" t="s">
        <v>430</v>
      </c>
      <c r="O27" s="82"/>
      <c r="P27" s="81"/>
      <c r="Q27" s="81"/>
      <c r="R27" s="84"/>
      <c r="S27" s="79"/>
      <c r="T27" s="78"/>
      <c r="U27" s="77"/>
      <c r="V27" s="85"/>
      <c r="W27" s="82" t="s">
        <v>430</v>
      </c>
      <c r="X27" s="82"/>
      <c r="Y27" s="81"/>
      <c r="Z27" s="81"/>
      <c r="AA27" s="84"/>
      <c r="AB27" s="79"/>
      <c r="AC27" s="78"/>
      <c r="AD27" s="77"/>
      <c r="AE27" s="85"/>
      <c r="AF27" s="82" t="s">
        <v>430</v>
      </c>
      <c r="AG27" s="82"/>
      <c r="AH27" s="81"/>
      <c r="AI27" s="81"/>
      <c r="AJ27" s="84"/>
      <c r="AK27" s="79"/>
      <c r="AL27" s="78"/>
      <c r="AM27" s="77"/>
      <c r="AN27" s="85"/>
      <c r="AO27" s="82" t="s">
        <v>430</v>
      </c>
      <c r="AP27" s="82"/>
      <c r="AQ27" s="81"/>
      <c r="AR27" s="81"/>
      <c r="AS27" s="84"/>
      <c r="AT27" s="79"/>
      <c r="AU27" s="78"/>
      <c r="AV27" s="77"/>
      <c r="AW27" s="76"/>
      <c r="AX27" s="75"/>
      <c r="AY27" s="74"/>
      <c r="AZ27" s="73"/>
    </row>
    <row r="28" spans="2:52" ht="54.75" customHeight="1">
      <c r="B28" s="527"/>
      <c r="C28" s="533"/>
      <c r="D28" s="530"/>
      <c r="E28" s="515"/>
      <c r="F28" s="524"/>
      <c r="G28" s="515"/>
      <c r="H28" s="515"/>
      <c r="I28" s="515"/>
      <c r="J28" s="518"/>
      <c r="K28" s="518"/>
      <c r="L28" s="554"/>
      <c r="M28" s="71"/>
      <c r="N28" s="82" t="s">
        <v>431</v>
      </c>
      <c r="O28" s="82"/>
      <c r="P28" s="81"/>
      <c r="Q28" s="81"/>
      <c r="R28" s="83"/>
      <c r="S28" s="79"/>
      <c r="T28" s="78"/>
      <c r="U28" s="77"/>
      <c r="V28" s="71"/>
      <c r="W28" s="82" t="s">
        <v>431</v>
      </c>
      <c r="X28" s="82"/>
      <c r="Y28" s="81"/>
      <c r="Z28" s="81"/>
      <c r="AA28" s="83"/>
      <c r="AB28" s="79"/>
      <c r="AC28" s="78"/>
      <c r="AD28" s="77"/>
      <c r="AE28" s="71"/>
      <c r="AF28" s="82" t="s">
        <v>431</v>
      </c>
      <c r="AG28" s="82"/>
      <c r="AH28" s="81"/>
      <c r="AI28" s="81"/>
      <c r="AJ28" s="83"/>
      <c r="AK28" s="79"/>
      <c r="AL28" s="78"/>
      <c r="AM28" s="77"/>
      <c r="AN28" s="71"/>
      <c r="AO28" s="82" t="s">
        <v>431</v>
      </c>
      <c r="AP28" s="82"/>
      <c r="AQ28" s="81"/>
      <c r="AR28" s="81"/>
      <c r="AS28" s="83"/>
      <c r="AT28" s="79"/>
      <c r="AU28" s="78"/>
      <c r="AV28" s="77"/>
      <c r="AW28" s="76"/>
      <c r="AX28" s="75"/>
      <c r="AY28" s="74"/>
      <c r="AZ28" s="73"/>
    </row>
    <row r="29" spans="2:52" ht="63" customHeight="1">
      <c r="B29" s="527"/>
      <c r="C29" s="533"/>
      <c r="D29" s="530"/>
      <c r="E29" s="515"/>
      <c r="F29" s="524"/>
      <c r="G29" s="515"/>
      <c r="H29" s="515"/>
      <c r="I29" s="515"/>
      <c r="J29" s="518"/>
      <c r="K29" s="518"/>
      <c r="L29" s="554"/>
      <c r="M29" s="71"/>
      <c r="N29" s="82" t="s">
        <v>432</v>
      </c>
      <c r="O29" s="82"/>
      <c r="P29" s="81"/>
      <c r="Q29" s="81"/>
      <c r="R29" s="80"/>
      <c r="S29" s="79"/>
      <c r="T29" s="78"/>
      <c r="U29" s="77"/>
      <c r="V29" s="71"/>
      <c r="W29" s="82" t="s">
        <v>432</v>
      </c>
      <c r="X29" s="82"/>
      <c r="Y29" s="81"/>
      <c r="Z29" s="81"/>
      <c r="AA29" s="80"/>
      <c r="AB29" s="79"/>
      <c r="AC29" s="78"/>
      <c r="AD29" s="77"/>
      <c r="AE29" s="71"/>
      <c r="AF29" s="82" t="s">
        <v>432</v>
      </c>
      <c r="AG29" s="82"/>
      <c r="AH29" s="81"/>
      <c r="AI29" s="81"/>
      <c r="AJ29" s="80"/>
      <c r="AK29" s="79"/>
      <c r="AL29" s="78"/>
      <c r="AM29" s="77"/>
      <c r="AN29" s="71"/>
      <c r="AO29" s="82" t="s">
        <v>432</v>
      </c>
      <c r="AP29" s="82"/>
      <c r="AQ29" s="81"/>
      <c r="AR29" s="81"/>
      <c r="AS29" s="80"/>
      <c r="AT29" s="79"/>
      <c r="AU29" s="78"/>
      <c r="AV29" s="77"/>
      <c r="AW29" s="76"/>
      <c r="AX29" s="75"/>
      <c r="AY29" s="74"/>
      <c r="AZ29" s="73"/>
    </row>
    <row r="30" spans="2:52" ht="69.75" customHeight="1">
      <c r="B30" s="527"/>
      <c r="C30" s="533"/>
      <c r="D30" s="530"/>
      <c r="E30" s="515"/>
      <c r="F30" s="524"/>
      <c r="G30" s="515"/>
      <c r="H30" s="515"/>
      <c r="I30" s="515"/>
      <c r="J30" s="518"/>
      <c r="K30" s="518"/>
      <c r="L30" s="554"/>
      <c r="M30" s="71"/>
      <c r="N30" s="82" t="s">
        <v>433</v>
      </c>
      <c r="O30" s="82"/>
      <c r="P30" s="81"/>
      <c r="Q30" s="81"/>
      <c r="R30" s="80"/>
      <c r="S30" s="79"/>
      <c r="T30" s="78"/>
      <c r="U30" s="77"/>
      <c r="V30" s="71"/>
      <c r="W30" s="82" t="s">
        <v>433</v>
      </c>
      <c r="X30" s="82"/>
      <c r="Y30" s="81"/>
      <c r="Z30" s="81"/>
      <c r="AA30" s="80"/>
      <c r="AB30" s="79"/>
      <c r="AC30" s="78"/>
      <c r="AD30" s="77"/>
      <c r="AE30" s="71"/>
      <c r="AF30" s="82" t="s">
        <v>433</v>
      </c>
      <c r="AG30" s="82"/>
      <c r="AH30" s="81"/>
      <c r="AI30" s="81"/>
      <c r="AJ30" s="80"/>
      <c r="AK30" s="79"/>
      <c r="AL30" s="78"/>
      <c r="AM30" s="77"/>
      <c r="AN30" s="71"/>
      <c r="AO30" s="82" t="s">
        <v>433</v>
      </c>
      <c r="AP30" s="82"/>
      <c r="AQ30" s="81"/>
      <c r="AR30" s="81"/>
      <c r="AS30" s="80"/>
      <c r="AT30" s="79"/>
      <c r="AU30" s="78"/>
      <c r="AV30" s="77"/>
      <c r="AW30" s="76"/>
      <c r="AX30" s="75"/>
      <c r="AY30" s="74"/>
      <c r="AZ30" s="73"/>
    </row>
    <row r="31" spans="2:52" ht="87" customHeight="1" thickBot="1">
      <c r="B31" s="528"/>
      <c r="C31" s="534"/>
      <c r="D31" s="531"/>
      <c r="E31" s="516"/>
      <c r="F31" s="525"/>
      <c r="G31" s="516"/>
      <c r="H31" s="516"/>
      <c r="I31" s="516"/>
      <c r="J31" s="519"/>
      <c r="K31" s="519"/>
      <c r="L31" s="555"/>
      <c r="M31" s="70"/>
      <c r="N31" s="69" t="s">
        <v>434</v>
      </c>
      <c r="O31" s="69"/>
      <c r="P31" s="68"/>
      <c r="Q31" s="68"/>
      <c r="R31" s="67"/>
      <c r="S31" s="66"/>
      <c r="T31" s="65"/>
      <c r="U31" s="64"/>
      <c r="V31" s="70"/>
      <c r="W31" s="69" t="s">
        <v>434</v>
      </c>
      <c r="X31" s="69"/>
      <c r="Y31" s="68"/>
      <c r="Z31" s="68"/>
      <c r="AA31" s="67"/>
      <c r="AB31" s="66"/>
      <c r="AC31" s="65"/>
      <c r="AD31" s="64"/>
      <c r="AE31" s="70"/>
      <c r="AF31" s="69" t="s">
        <v>434</v>
      </c>
      <c r="AG31" s="69"/>
      <c r="AH31" s="68"/>
      <c r="AI31" s="68"/>
      <c r="AJ31" s="67"/>
      <c r="AK31" s="66"/>
      <c r="AL31" s="65"/>
      <c r="AM31" s="64"/>
      <c r="AN31" s="70"/>
      <c r="AO31" s="69" t="s">
        <v>434</v>
      </c>
      <c r="AP31" s="69"/>
      <c r="AQ31" s="68"/>
      <c r="AR31" s="68"/>
      <c r="AS31" s="67"/>
      <c r="AT31" s="66"/>
      <c r="AU31" s="65"/>
      <c r="AV31" s="64"/>
      <c r="AW31" s="63"/>
      <c r="AX31" s="62"/>
      <c r="AY31" s="61"/>
      <c r="AZ31" s="60"/>
    </row>
    <row r="32" spans="2:52">
      <c r="C32" s="122"/>
      <c r="D32" s="121"/>
      <c r="E32" s="118"/>
      <c r="F32" s="120"/>
      <c r="G32" s="118"/>
      <c r="H32" s="118"/>
      <c r="I32" s="118"/>
      <c r="J32" s="119"/>
      <c r="K32" s="119"/>
      <c r="L32" s="118"/>
      <c r="M32" s="117"/>
      <c r="N32" s="117"/>
      <c r="O32" s="117"/>
      <c r="P32" s="116"/>
      <c r="Q32" s="59">
        <f>SUM(Q26:Q31)</f>
        <v>20</v>
      </c>
      <c r="R32" s="116"/>
      <c r="S32" s="59">
        <f>SUM(S26:S31)</f>
        <v>20</v>
      </c>
      <c r="T32" s="299">
        <f>SUM(T26:T31)</f>
        <v>0.2</v>
      </c>
      <c r="U32" s="115"/>
      <c r="V32" s="116"/>
      <c r="W32" s="117"/>
      <c r="X32" s="117"/>
      <c r="Y32" s="116"/>
      <c r="Z32" s="59">
        <f>SUM(Z26:Z31)</f>
        <v>0</v>
      </c>
      <c r="AA32" s="116"/>
      <c r="AB32" s="59">
        <f>SUM(AB26:AB31)</f>
        <v>0</v>
      </c>
      <c r="AC32" s="59">
        <f>SUM(AC26:AC31)</f>
        <v>0</v>
      </c>
      <c r="AD32" s="115"/>
      <c r="AE32" s="117"/>
      <c r="AF32" s="117"/>
      <c r="AG32" s="117"/>
      <c r="AH32" s="116"/>
      <c r="AI32" s="59">
        <f>SUM(AI26:AI31)</f>
        <v>0</v>
      </c>
      <c r="AJ32" s="116"/>
      <c r="AK32" s="59">
        <f>SUM(AK26:AK31)</f>
        <v>0</v>
      </c>
      <c r="AL32" s="59">
        <f>SUM(AL26:AL31)</f>
        <v>0</v>
      </c>
      <c r="AM32" s="115"/>
      <c r="AN32" s="117"/>
      <c r="AO32" s="117"/>
      <c r="AP32" s="117"/>
      <c r="AQ32" s="116"/>
      <c r="AR32" s="59">
        <f>SUM(AR26:AR31)</f>
        <v>0</v>
      </c>
      <c r="AS32" s="116"/>
      <c r="AT32" s="59">
        <f>SUM(AT26:AT31)</f>
        <v>0</v>
      </c>
      <c r="AU32" s="59">
        <f>SUM(AU26:AU31)</f>
        <v>0</v>
      </c>
      <c r="AV32" s="115"/>
      <c r="AW32" s="115"/>
      <c r="AX32" s="59">
        <f>SUM(AX26:AX31)</f>
        <v>0</v>
      </c>
      <c r="AY32" s="59">
        <f>SUM(AY26:AY31)</f>
        <v>0</v>
      </c>
      <c r="AZ32" s="114"/>
    </row>
    <row r="33" spans="2:52" ht="29.25" customHeight="1" thickBot="1">
      <c r="B33" s="512" t="s">
        <v>396</v>
      </c>
      <c r="C33" s="512" t="s">
        <v>397</v>
      </c>
      <c r="D33" s="512" t="s">
        <v>398</v>
      </c>
      <c r="E33" s="512" t="s">
        <v>399</v>
      </c>
      <c r="F33" s="512" t="s">
        <v>400</v>
      </c>
      <c r="G33" s="512" t="s">
        <v>401</v>
      </c>
      <c r="H33" s="512" t="s">
        <v>402</v>
      </c>
      <c r="I33" s="512" t="s">
        <v>403</v>
      </c>
      <c r="J33" s="512" t="s">
        <v>28</v>
      </c>
      <c r="K33" s="512" t="s">
        <v>404</v>
      </c>
      <c r="L33" s="512" t="s">
        <v>405</v>
      </c>
      <c r="M33" s="550" t="s">
        <v>2</v>
      </c>
      <c r="N33" s="551"/>
      <c r="O33" s="551"/>
      <c r="P33" s="551"/>
      <c r="Q33" s="551"/>
      <c r="R33" s="551"/>
      <c r="S33" s="551"/>
      <c r="T33" s="551"/>
      <c r="U33" s="551"/>
      <c r="V33" s="547" t="s">
        <v>3</v>
      </c>
      <c r="W33" s="548"/>
      <c r="X33" s="548"/>
      <c r="Y33" s="548"/>
      <c r="Z33" s="548"/>
      <c r="AA33" s="548"/>
      <c r="AB33" s="548"/>
      <c r="AC33" s="548"/>
      <c r="AD33" s="548"/>
      <c r="AE33" s="547" t="s">
        <v>4</v>
      </c>
      <c r="AF33" s="548"/>
      <c r="AG33" s="548"/>
      <c r="AH33" s="548"/>
      <c r="AI33" s="548"/>
      <c r="AJ33" s="548"/>
      <c r="AK33" s="548"/>
      <c r="AL33" s="548"/>
      <c r="AM33" s="548"/>
      <c r="AN33" s="547" t="s">
        <v>5</v>
      </c>
      <c r="AO33" s="548"/>
      <c r="AP33" s="548"/>
      <c r="AQ33" s="548"/>
      <c r="AR33" s="548"/>
      <c r="AS33" s="548"/>
      <c r="AT33" s="548"/>
      <c r="AU33" s="548"/>
      <c r="AV33" s="548"/>
      <c r="AW33" s="548"/>
      <c r="AX33" s="548"/>
      <c r="AY33" s="548"/>
      <c r="AZ33" s="549"/>
    </row>
    <row r="34" spans="2:52" ht="17.25" customHeight="1" thickBot="1">
      <c r="B34" s="513"/>
      <c r="C34" s="513"/>
      <c r="D34" s="513"/>
      <c r="E34" s="513"/>
      <c r="F34" s="513"/>
      <c r="G34" s="513"/>
      <c r="H34" s="513"/>
      <c r="I34" s="513"/>
      <c r="J34" s="513"/>
      <c r="K34" s="513"/>
      <c r="L34" s="513"/>
      <c r="M34" s="538" t="s">
        <v>393</v>
      </c>
      <c r="N34" s="539"/>
      <c r="O34" s="539"/>
      <c r="P34" s="539"/>
      <c r="Q34" s="540"/>
      <c r="R34" s="541" t="s">
        <v>394</v>
      </c>
      <c r="S34" s="542"/>
      <c r="T34" s="542"/>
      <c r="U34" s="543"/>
      <c r="V34" s="538" t="s">
        <v>393</v>
      </c>
      <c r="W34" s="539"/>
      <c r="X34" s="539"/>
      <c r="Y34" s="539"/>
      <c r="Z34" s="540"/>
      <c r="AA34" s="541" t="s">
        <v>394</v>
      </c>
      <c r="AB34" s="542"/>
      <c r="AC34" s="542"/>
      <c r="AD34" s="543"/>
      <c r="AE34" s="538" t="s">
        <v>393</v>
      </c>
      <c r="AF34" s="539"/>
      <c r="AG34" s="539"/>
      <c r="AH34" s="539"/>
      <c r="AI34" s="540"/>
      <c r="AJ34" s="541" t="s">
        <v>394</v>
      </c>
      <c r="AK34" s="542"/>
      <c r="AL34" s="542"/>
      <c r="AM34" s="543"/>
      <c r="AN34" s="538" t="s">
        <v>393</v>
      </c>
      <c r="AO34" s="539"/>
      <c r="AP34" s="539"/>
      <c r="AQ34" s="539"/>
      <c r="AR34" s="540"/>
      <c r="AS34" s="541" t="s">
        <v>394</v>
      </c>
      <c r="AT34" s="542"/>
      <c r="AU34" s="542"/>
      <c r="AV34" s="543"/>
      <c r="AW34" s="544" t="s">
        <v>395</v>
      </c>
      <c r="AX34" s="545"/>
      <c r="AY34" s="545"/>
      <c r="AZ34" s="546"/>
    </row>
    <row r="35" spans="2:52" ht="88.5" customHeight="1" thickBot="1">
      <c r="B35" s="526">
        <v>2</v>
      </c>
      <c r="C35" s="535" t="s">
        <v>435</v>
      </c>
      <c r="D35" s="509" t="s">
        <v>436</v>
      </c>
      <c r="E35" s="509" t="s">
        <v>437</v>
      </c>
      <c r="F35" s="520" t="s">
        <v>438</v>
      </c>
      <c r="G35" s="509" t="s">
        <v>439</v>
      </c>
      <c r="H35" s="509" t="s">
        <v>440</v>
      </c>
      <c r="I35" s="486" t="s">
        <v>441</v>
      </c>
      <c r="J35" s="489" t="s">
        <v>442</v>
      </c>
      <c r="K35" s="492">
        <v>46752</v>
      </c>
      <c r="L35" s="509" t="s">
        <v>424</v>
      </c>
      <c r="M35" s="113" t="s">
        <v>406</v>
      </c>
      <c r="N35" s="109" t="s">
        <v>407</v>
      </c>
      <c r="O35" s="104" t="s">
        <v>408</v>
      </c>
      <c r="P35" s="104" t="s">
        <v>409</v>
      </c>
      <c r="Q35" s="108" t="s">
        <v>410</v>
      </c>
      <c r="R35" s="107" t="s">
        <v>411</v>
      </c>
      <c r="S35" s="102" t="s">
        <v>412</v>
      </c>
      <c r="T35" s="102" t="s">
        <v>416</v>
      </c>
      <c r="U35" s="112" t="s">
        <v>414</v>
      </c>
      <c r="V35" s="111" t="s">
        <v>406</v>
      </c>
      <c r="W35" s="104" t="s">
        <v>407</v>
      </c>
      <c r="X35" s="108" t="s">
        <v>408</v>
      </c>
      <c r="Y35" s="104" t="s">
        <v>409</v>
      </c>
      <c r="Z35" s="108" t="s">
        <v>410</v>
      </c>
      <c r="AA35" s="107" t="s">
        <v>411</v>
      </c>
      <c r="AB35" s="102" t="s">
        <v>412</v>
      </c>
      <c r="AC35" s="102" t="s">
        <v>416</v>
      </c>
      <c r="AD35" s="101" t="s">
        <v>414</v>
      </c>
      <c r="AE35" s="110" t="s">
        <v>406</v>
      </c>
      <c r="AF35" s="109" t="s">
        <v>407</v>
      </c>
      <c r="AG35" s="104" t="s">
        <v>408</v>
      </c>
      <c r="AH35" s="104" t="s">
        <v>409</v>
      </c>
      <c r="AI35" s="108" t="s">
        <v>410</v>
      </c>
      <c r="AJ35" s="107" t="s">
        <v>411</v>
      </c>
      <c r="AK35" s="102" t="s">
        <v>412</v>
      </c>
      <c r="AL35" s="102" t="s">
        <v>416</v>
      </c>
      <c r="AM35" s="101" t="s">
        <v>414</v>
      </c>
      <c r="AN35" s="106" t="s">
        <v>406</v>
      </c>
      <c r="AO35" s="105" t="s">
        <v>407</v>
      </c>
      <c r="AP35" s="104" t="s">
        <v>408</v>
      </c>
      <c r="AQ35" s="104" t="s">
        <v>409</v>
      </c>
      <c r="AR35" s="103" t="s">
        <v>410</v>
      </c>
      <c r="AS35" s="102" t="s">
        <v>411</v>
      </c>
      <c r="AT35" s="102" t="s">
        <v>412</v>
      </c>
      <c r="AU35" s="102" t="s">
        <v>416</v>
      </c>
      <c r="AV35" s="101" t="s">
        <v>414</v>
      </c>
      <c r="AW35" s="100" t="s">
        <v>415</v>
      </c>
      <c r="AX35" s="100" t="s">
        <v>412</v>
      </c>
      <c r="AY35" s="100" t="s">
        <v>416</v>
      </c>
      <c r="AZ35" s="99" t="s">
        <v>414</v>
      </c>
    </row>
    <row r="36" spans="2:52" ht="52.5" customHeight="1">
      <c r="B36" s="527"/>
      <c r="C36" s="536"/>
      <c r="D36" s="510"/>
      <c r="E36" s="510"/>
      <c r="F36" s="521"/>
      <c r="G36" s="510"/>
      <c r="H36" s="510"/>
      <c r="I36" s="487"/>
      <c r="J36" s="490"/>
      <c r="K36" s="493"/>
      <c r="L36" s="510"/>
      <c r="M36" s="98"/>
      <c r="N36" s="96" t="s">
        <v>426</v>
      </c>
      <c r="O36" s="295" t="s">
        <v>427</v>
      </c>
      <c r="P36" s="95" t="s">
        <v>443</v>
      </c>
      <c r="Q36" s="297">
        <v>20</v>
      </c>
      <c r="R36" s="94" t="s">
        <v>425</v>
      </c>
      <c r="S36" s="93">
        <v>20</v>
      </c>
      <c r="T36" s="92">
        <v>0.2</v>
      </c>
      <c r="U36" s="298" t="s">
        <v>429</v>
      </c>
      <c r="V36" s="97"/>
      <c r="W36" s="96" t="s">
        <v>426</v>
      </c>
      <c r="X36" s="96"/>
      <c r="Y36" s="95"/>
      <c r="Z36" s="95"/>
      <c r="AA36" s="94"/>
      <c r="AB36" s="93"/>
      <c r="AC36" s="92"/>
      <c r="AD36" s="91"/>
      <c r="AE36" s="97"/>
      <c r="AF36" s="96" t="s">
        <v>426</v>
      </c>
      <c r="AG36" s="96"/>
      <c r="AH36" s="95"/>
      <c r="AI36" s="95"/>
      <c r="AJ36" s="94"/>
      <c r="AK36" s="93"/>
      <c r="AL36" s="92"/>
      <c r="AM36" s="91"/>
      <c r="AN36" s="97"/>
      <c r="AO36" s="96" t="s">
        <v>426</v>
      </c>
      <c r="AP36" s="96"/>
      <c r="AQ36" s="95"/>
      <c r="AR36" s="95"/>
      <c r="AS36" s="94"/>
      <c r="AT36" s="93"/>
      <c r="AU36" s="92"/>
      <c r="AV36" s="91"/>
      <c r="AW36" s="90"/>
      <c r="AX36" s="89"/>
      <c r="AY36" s="88"/>
      <c r="AZ36" s="87"/>
    </row>
    <row r="37" spans="2:52" ht="30">
      <c r="B37" s="527"/>
      <c r="C37" s="536"/>
      <c r="D37" s="510"/>
      <c r="E37" s="510"/>
      <c r="F37" s="521"/>
      <c r="G37" s="510"/>
      <c r="H37" s="510"/>
      <c r="I37" s="487"/>
      <c r="J37" s="490"/>
      <c r="K37" s="493"/>
      <c r="L37" s="510"/>
      <c r="M37" s="86"/>
      <c r="N37" s="82" t="s">
        <v>430</v>
      </c>
      <c r="O37" s="82"/>
      <c r="P37" s="81"/>
      <c r="Q37" s="81"/>
      <c r="R37" s="84"/>
      <c r="S37" s="79"/>
      <c r="T37" s="78"/>
      <c r="U37" s="77"/>
      <c r="V37" s="85"/>
      <c r="W37" s="82" t="s">
        <v>430</v>
      </c>
      <c r="X37" s="82"/>
      <c r="Y37" s="81"/>
      <c r="Z37" s="81"/>
      <c r="AA37" s="84"/>
      <c r="AB37" s="79"/>
      <c r="AC37" s="78"/>
      <c r="AD37" s="77"/>
      <c r="AE37" s="85"/>
      <c r="AF37" s="82" t="s">
        <v>430</v>
      </c>
      <c r="AG37" s="82"/>
      <c r="AH37" s="81"/>
      <c r="AI37" s="81"/>
      <c r="AJ37" s="84"/>
      <c r="AK37" s="79"/>
      <c r="AL37" s="78"/>
      <c r="AM37" s="77"/>
      <c r="AN37" s="85"/>
      <c r="AO37" s="82" t="s">
        <v>430</v>
      </c>
      <c r="AP37" s="82"/>
      <c r="AQ37" s="81"/>
      <c r="AR37" s="81"/>
      <c r="AS37" s="84"/>
      <c r="AT37" s="79"/>
      <c r="AU37" s="78"/>
      <c r="AV37" s="77"/>
      <c r="AW37" s="76"/>
      <c r="AX37" s="75"/>
      <c r="AY37" s="74"/>
      <c r="AZ37" s="73"/>
    </row>
    <row r="38" spans="2:52" ht="30">
      <c r="B38" s="527"/>
      <c r="C38" s="536"/>
      <c r="D38" s="510"/>
      <c r="E38" s="510"/>
      <c r="F38" s="521"/>
      <c r="G38" s="510"/>
      <c r="H38" s="510"/>
      <c r="I38" s="487"/>
      <c r="J38" s="490"/>
      <c r="K38" s="493"/>
      <c r="L38" s="510"/>
      <c r="M38" s="72"/>
      <c r="N38" s="82" t="s">
        <v>431</v>
      </c>
      <c r="O38" s="82"/>
      <c r="P38" s="81"/>
      <c r="Q38" s="81"/>
      <c r="R38" s="83"/>
      <c r="S38" s="79"/>
      <c r="T38" s="78"/>
      <c r="U38" s="77"/>
      <c r="V38" s="71"/>
      <c r="W38" s="82" t="s">
        <v>431</v>
      </c>
      <c r="X38" s="82"/>
      <c r="Y38" s="81"/>
      <c r="Z38" s="81"/>
      <c r="AA38" s="83"/>
      <c r="AB38" s="79"/>
      <c r="AC38" s="78"/>
      <c r="AD38" s="77"/>
      <c r="AE38" s="71"/>
      <c r="AF38" s="82" t="s">
        <v>431</v>
      </c>
      <c r="AG38" s="82"/>
      <c r="AH38" s="81"/>
      <c r="AI38" s="81"/>
      <c r="AJ38" s="83"/>
      <c r="AK38" s="79"/>
      <c r="AL38" s="78"/>
      <c r="AM38" s="77"/>
      <c r="AN38" s="71"/>
      <c r="AO38" s="82" t="s">
        <v>431</v>
      </c>
      <c r="AP38" s="82"/>
      <c r="AQ38" s="81"/>
      <c r="AR38" s="81"/>
      <c r="AS38" s="83"/>
      <c r="AT38" s="79"/>
      <c r="AU38" s="78"/>
      <c r="AV38" s="77"/>
      <c r="AW38" s="76"/>
      <c r="AX38" s="75"/>
      <c r="AY38" s="74"/>
      <c r="AZ38" s="73"/>
    </row>
    <row r="39" spans="2:52" ht="60">
      <c r="B39" s="527"/>
      <c r="C39" s="536"/>
      <c r="D39" s="510"/>
      <c r="E39" s="510"/>
      <c r="F39" s="521"/>
      <c r="G39" s="510"/>
      <c r="H39" s="510"/>
      <c r="I39" s="487"/>
      <c r="J39" s="490"/>
      <c r="K39" s="493"/>
      <c r="L39" s="510"/>
      <c r="M39" s="72"/>
      <c r="N39" s="82" t="s">
        <v>432</v>
      </c>
      <c r="O39" s="82"/>
      <c r="P39" s="81"/>
      <c r="Q39" s="81"/>
      <c r="R39" s="80"/>
      <c r="S39" s="79"/>
      <c r="T39" s="78"/>
      <c r="U39" s="77"/>
      <c r="V39" s="71"/>
      <c r="W39" s="82" t="s">
        <v>432</v>
      </c>
      <c r="X39" s="82"/>
      <c r="Y39" s="81"/>
      <c r="Z39" s="81"/>
      <c r="AA39" s="80"/>
      <c r="AB39" s="79"/>
      <c r="AC39" s="78"/>
      <c r="AD39" s="77"/>
      <c r="AE39" s="71"/>
      <c r="AF39" s="82" t="s">
        <v>432</v>
      </c>
      <c r="AG39" s="82"/>
      <c r="AH39" s="81"/>
      <c r="AI39" s="81"/>
      <c r="AJ39" s="80"/>
      <c r="AK39" s="79"/>
      <c r="AL39" s="78"/>
      <c r="AM39" s="77"/>
      <c r="AN39" s="71"/>
      <c r="AO39" s="82" t="s">
        <v>432</v>
      </c>
      <c r="AP39" s="82"/>
      <c r="AQ39" s="81"/>
      <c r="AR39" s="81"/>
      <c r="AS39" s="80"/>
      <c r="AT39" s="79"/>
      <c r="AU39" s="78"/>
      <c r="AV39" s="77"/>
      <c r="AW39" s="76"/>
      <c r="AX39" s="75"/>
      <c r="AY39" s="74"/>
      <c r="AZ39" s="73"/>
    </row>
    <row r="40" spans="2:52" ht="45">
      <c r="B40" s="527"/>
      <c r="C40" s="536"/>
      <c r="D40" s="510"/>
      <c r="E40" s="510"/>
      <c r="F40" s="521"/>
      <c r="G40" s="510"/>
      <c r="H40" s="510"/>
      <c r="I40" s="487"/>
      <c r="J40" s="490"/>
      <c r="K40" s="493"/>
      <c r="L40" s="510"/>
      <c r="M40" s="72"/>
      <c r="N40" s="82" t="s">
        <v>433</v>
      </c>
      <c r="O40" s="82"/>
      <c r="P40" s="81"/>
      <c r="Q40" s="81"/>
      <c r="R40" s="80"/>
      <c r="S40" s="79"/>
      <c r="T40" s="78"/>
      <c r="U40" s="77"/>
      <c r="V40" s="71"/>
      <c r="W40" s="82" t="s">
        <v>433</v>
      </c>
      <c r="X40" s="82"/>
      <c r="Y40" s="81"/>
      <c r="Z40" s="81"/>
      <c r="AA40" s="80"/>
      <c r="AB40" s="79"/>
      <c r="AC40" s="78"/>
      <c r="AD40" s="77"/>
      <c r="AE40" s="71"/>
      <c r="AF40" s="82" t="s">
        <v>433</v>
      </c>
      <c r="AG40" s="82"/>
      <c r="AH40" s="81"/>
      <c r="AI40" s="81"/>
      <c r="AJ40" s="80"/>
      <c r="AK40" s="79"/>
      <c r="AL40" s="78"/>
      <c r="AM40" s="77"/>
      <c r="AN40" s="71"/>
      <c r="AO40" s="82" t="s">
        <v>433</v>
      </c>
      <c r="AP40" s="82"/>
      <c r="AQ40" s="81"/>
      <c r="AR40" s="81"/>
      <c r="AS40" s="80"/>
      <c r="AT40" s="79"/>
      <c r="AU40" s="78"/>
      <c r="AV40" s="77"/>
      <c r="AW40" s="76"/>
      <c r="AX40" s="75"/>
      <c r="AY40" s="74"/>
      <c r="AZ40" s="73"/>
    </row>
    <row r="41" spans="2:52" ht="76" thickBot="1">
      <c r="B41" s="528"/>
      <c r="C41" s="537"/>
      <c r="D41" s="511"/>
      <c r="E41" s="511"/>
      <c r="F41" s="522"/>
      <c r="G41" s="511"/>
      <c r="H41" s="511"/>
      <c r="I41" s="488"/>
      <c r="J41" s="491"/>
      <c r="K41" s="494"/>
      <c r="L41" s="511"/>
      <c r="M41" s="72"/>
      <c r="N41" s="69" t="s">
        <v>434</v>
      </c>
      <c r="O41" s="69"/>
      <c r="P41" s="68"/>
      <c r="Q41" s="68"/>
      <c r="R41" s="67"/>
      <c r="S41" s="66"/>
      <c r="T41" s="65"/>
      <c r="U41" s="64"/>
      <c r="V41" s="71"/>
      <c r="W41" s="69" t="s">
        <v>434</v>
      </c>
      <c r="X41" s="69"/>
      <c r="Y41" s="68"/>
      <c r="Z41" s="68"/>
      <c r="AA41" s="67"/>
      <c r="AB41" s="66"/>
      <c r="AC41" s="65"/>
      <c r="AD41" s="64"/>
      <c r="AE41" s="71"/>
      <c r="AF41" s="69" t="s">
        <v>434</v>
      </c>
      <c r="AG41" s="69"/>
      <c r="AH41" s="68"/>
      <c r="AI41" s="68"/>
      <c r="AJ41" s="67"/>
      <c r="AK41" s="66"/>
      <c r="AL41" s="65"/>
      <c r="AM41" s="64"/>
      <c r="AN41" s="70"/>
      <c r="AO41" s="69" t="s">
        <v>434</v>
      </c>
      <c r="AP41" s="69"/>
      <c r="AQ41" s="68"/>
      <c r="AR41" s="68"/>
      <c r="AS41" s="67"/>
      <c r="AT41" s="66"/>
      <c r="AU41" s="65"/>
      <c r="AV41" s="64"/>
      <c r="AW41" s="63"/>
      <c r="AX41" s="62"/>
      <c r="AY41" s="61"/>
      <c r="AZ41" s="60"/>
    </row>
    <row r="42" spans="2:52">
      <c r="Q42" s="59">
        <f>SUM(Q36:Q41)</f>
        <v>20</v>
      </c>
      <c r="R42" s="58"/>
      <c r="S42" s="59">
        <f>SUM(S36:S41)</f>
        <v>20</v>
      </c>
      <c r="T42" s="299">
        <f>SUM(T36:T41)</f>
        <v>0.2</v>
      </c>
      <c r="Z42" s="59">
        <f>SUM(Z36:Z41)</f>
        <v>0</v>
      </c>
      <c r="AA42" s="58"/>
      <c r="AB42" s="59">
        <f>SUM(AB36:AB41)</f>
        <v>0</v>
      </c>
      <c r="AC42" s="59">
        <f>SUM(AC36:AC41)</f>
        <v>0</v>
      </c>
      <c r="AI42" s="59">
        <f>SUM(AI36:AI41)</f>
        <v>0</v>
      </c>
      <c r="AJ42" s="58"/>
      <c r="AK42" s="59">
        <f>SUM(AK36:AK41)</f>
        <v>0</v>
      </c>
      <c r="AL42" s="59">
        <f>SUM(AL36:AL41)</f>
        <v>0</v>
      </c>
      <c r="AR42" s="57">
        <f>SUM(AR36:AR41)</f>
        <v>0</v>
      </c>
      <c r="AS42" s="58"/>
      <c r="AT42" s="57">
        <f>SUM(AT36:AT41)</f>
        <v>0</v>
      </c>
      <c r="AU42" s="57">
        <f>SUM(AU36:AU41)</f>
        <v>0</v>
      </c>
      <c r="AX42" s="57">
        <f>SUM(AX36:AX41)</f>
        <v>0</v>
      </c>
      <c r="AY42" s="57">
        <f>SUM(AY36:AY41)</f>
        <v>0</v>
      </c>
    </row>
    <row r="44" spans="2:52">
      <c r="T44" s="300">
        <f>(T32+T42)/2</f>
        <v>0.2</v>
      </c>
    </row>
  </sheetData>
  <sheetProtection sheet="1" objects="1" scenarios="1"/>
  <mergeCells count="68">
    <mergeCell ref="AN23:AZ23"/>
    <mergeCell ref="AN24:AR24"/>
    <mergeCell ref="AS24:AV24"/>
    <mergeCell ref="AW24:AZ24"/>
    <mergeCell ref="L26:L31"/>
    <mergeCell ref="V24:Z24"/>
    <mergeCell ref="AA24:AD24"/>
    <mergeCell ref="AE23:AM23"/>
    <mergeCell ref="AE24:AI24"/>
    <mergeCell ref="AJ24:AM24"/>
    <mergeCell ref="AJ34:AM34"/>
    <mergeCell ref="M33:U33"/>
    <mergeCell ref="V33:AD33"/>
    <mergeCell ref="AE33:AM33"/>
    <mergeCell ref="M23:U23"/>
    <mergeCell ref="V23:AD23"/>
    <mergeCell ref="M24:Q24"/>
    <mergeCell ref="R24:U24"/>
    <mergeCell ref="AN34:AR34"/>
    <mergeCell ref="AS34:AV34"/>
    <mergeCell ref="AW34:AZ34"/>
    <mergeCell ref="H35:H41"/>
    <mergeCell ref="F33:F34"/>
    <mergeCell ref="G33:G34"/>
    <mergeCell ref="H33:H34"/>
    <mergeCell ref="I33:I34"/>
    <mergeCell ref="J33:J34"/>
    <mergeCell ref="K33:K34"/>
    <mergeCell ref="AN33:AZ33"/>
    <mergeCell ref="M34:Q34"/>
    <mergeCell ref="R34:U34"/>
    <mergeCell ref="V34:Z34"/>
    <mergeCell ref="AA34:AD34"/>
    <mergeCell ref="AE34:AI34"/>
    <mergeCell ref="B26:B31"/>
    <mergeCell ref="B35:B41"/>
    <mergeCell ref="B33:B34"/>
    <mergeCell ref="C33:C34"/>
    <mergeCell ref="D33:D34"/>
    <mergeCell ref="D26:D31"/>
    <mergeCell ref="C26:C31"/>
    <mergeCell ref="C35:C41"/>
    <mergeCell ref="D35:D41"/>
    <mergeCell ref="L35:L41"/>
    <mergeCell ref="E33:E34"/>
    <mergeCell ref="E26:E31"/>
    <mergeCell ref="J26:J31"/>
    <mergeCell ref="K26:K31"/>
    <mergeCell ref="I26:I31"/>
    <mergeCell ref="E35:E41"/>
    <mergeCell ref="F35:F41"/>
    <mergeCell ref="G35:G41"/>
    <mergeCell ref="L33:L34"/>
    <mergeCell ref="H26:H31"/>
    <mergeCell ref="G26:G31"/>
    <mergeCell ref="F26:F31"/>
    <mergeCell ref="C3:C6"/>
    <mergeCell ref="I35:I41"/>
    <mergeCell ref="J35:J41"/>
    <mergeCell ref="K35:K41"/>
    <mergeCell ref="C18:D19"/>
    <mergeCell ref="E18:J19"/>
    <mergeCell ref="C9:D9"/>
    <mergeCell ref="E9:J9"/>
    <mergeCell ref="C11:D12"/>
    <mergeCell ref="E11:J12"/>
    <mergeCell ref="C14:D16"/>
    <mergeCell ref="E14:J16"/>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E78D1-961C-6646-B06E-80A7A93C1BBE}">
  <dimension ref="A1"/>
  <sheetViews>
    <sheetView workbookViewId="0"/>
  </sheetViews>
  <sheetFormatPr baseColWidth="10" defaultColWidth="11.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ACE412479EB8A4C9DB946EA657AD4AB" ma:contentTypeVersion="18" ma:contentTypeDescription="Crear nuevo documento." ma:contentTypeScope="" ma:versionID="ceee9c0c4eab02f047d8c39ebc9988ba">
  <xsd:schema xmlns:xsd="http://www.w3.org/2001/XMLSchema" xmlns:xs="http://www.w3.org/2001/XMLSchema" xmlns:p="http://schemas.microsoft.com/office/2006/metadata/properties" xmlns:ns2="313dc85d-5bab-4eeb-86ad-9e619537987a" xmlns:ns3="ea91d785-2c90-43d2-acd6-4207220cd395" targetNamespace="http://schemas.microsoft.com/office/2006/metadata/properties" ma:root="true" ma:fieldsID="a7bd0aacfeb7d8cfd35ba1bbd4412bc4" ns2:_="" ns3:_="">
    <xsd:import namespace="313dc85d-5bab-4eeb-86ad-9e619537987a"/>
    <xsd:import namespace="ea91d785-2c90-43d2-acd6-4207220cd39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3dc85d-5bab-4eeb-86ad-9e619537987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411589bd-d1c8-4abd-94a2-ee9e95418c7c}" ma:internalName="TaxCatchAll" ma:showField="CatchAllData" ma:web="313dc85d-5bab-4eeb-86ad-9e619537987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a91d785-2c90-43d2-acd6-4207220cd39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fdc7f6f-3be3-4e08-9ed6-0e434c3b9f1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a91d785-2c90-43d2-acd6-4207220cd395">
      <Terms xmlns="http://schemas.microsoft.com/office/infopath/2007/PartnerControls"/>
    </lcf76f155ced4ddcb4097134ff3c332f>
    <TaxCatchAll xmlns="313dc85d-5bab-4eeb-86ad-9e619537987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269B61-CCD7-4800-87FA-FD5720B390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3dc85d-5bab-4eeb-86ad-9e619537987a"/>
    <ds:schemaRef ds:uri="ea91d785-2c90-43d2-acd6-4207220cd3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02EFE7-511A-4469-AE8C-306B1BC3DF89}">
  <ds:schemaRefs>
    <ds:schemaRef ds:uri="http://purl.org/dc/elements/1.1/"/>
    <ds:schemaRef ds:uri="http://www.w3.org/XML/1998/namespace"/>
    <ds:schemaRef ds:uri="ea91d785-2c90-43d2-acd6-4207220cd395"/>
    <ds:schemaRef ds:uri="http://schemas.microsoft.com/office/2006/documentManagement/types"/>
    <ds:schemaRef ds:uri="http://schemas.microsoft.com/office/infopath/2007/PartnerControls"/>
    <ds:schemaRef ds:uri="http://purl.org/dc/terms/"/>
    <ds:schemaRef ds:uri="http://purl.org/dc/dcmitype/"/>
    <ds:schemaRef ds:uri="http://schemas.microsoft.com/office/2006/metadata/properties"/>
    <ds:schemaRef ds:uri="http://schemas.openxmlformats.org/package/2006/metadata/core-properties"/>
    <ds:schemaRef ds:uri="313dc85d-5bab-4eeb-86ad-9e619537987a"/>
  </ds:schemaRefs>
</ds:datastoreItem>
</file>

<file path=customXml/itemProps3.xml><?xml version="1.0" encoding="utf-8"?>
<ds:datastoreItem xmlns:ds="http://schemas.openxmlformats.org/officeDocument/2006/customXml" ds:itemID="{968748B8-A913-4B9A-AAFD-3FA30F0B3040}">
  <ds:schemaRefs>
    <ds:schemaRef ds:uri="http://schemas.microsoft.com/sharepoint/v3/contenttype/forms"/>
  </ds:schemaRefs>
</ds:datastoreItem>
</file>

<file path=docMetadata/LabelInfo.xml><?xml version="1.0" encoding="utf-8"?>
<clbl:labelList xmlns:clbl="http://schemas.microsoft.com/office/2020/mipLabelMetadata">
  <clbl:label id="{ae525757-89ba-4d30-a2f7-49796ef8c604}" enabled="0" method="" siteId="{ae525757-89ba-4d30-a2f7-49796ef8c604}"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Consolidado</vt:lpstr>
      <vt:lpstr>Plan de acción PTEP</vt:lpstr>
      <vt:lpstr>Estra Rendicion de Cuentas</vt:lpstr>
      <vt:lpstr>Estrategia Racionalización trám</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Yeison Manuel Cotes Gil</dc:creator>
  <cp:keywords/>
  <dc:description/>
  <cp:lastModifiedBy>Angelica María Castillo Henao</cp:lastModifiedBy>
  <cp:revision/>
  <dcterms:created xsi:type="dcterms:W3CDTF">2024-02-28T14:53:07Z</dcterms:created>
  <dcterms:modified xsi:type="dcterms:W3CDTF">2026-08-04T17:58:09Z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0x0101003ACE412479EB8A4C9DB946EA657AD4AB</vt:lpwstr>
  </property>
  <property fmtid="{D5CDD505-2E9C-101B-9397-08002B2CF9AE}" pid="3" name="MediaServiceImageTags">
    <vt:lpwstr/>
  </property>
</Properties>
</file>