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nla-my.sharepoint.com/personal/smontano_anla_gov_co/Documents/ANLA-SGA/MAIA/"/>
    </mc:Choice>
  </mc:AlternateContent>
  <xr:revisionPtr revIDLastSave="61" documentId="8_{688B1978-3560-4FA3-92DA-2D4E8EDA280D}" xr6:coauthVersionLast="47" xr6:coauthVersionMax="47" xr10:uidLastSave="{3863B777-0EF5-45F2-B784-AA1AEFFAA5B9}"/>
  <workbookProtection workbookAlgorithmName="SHA-512" workbookHashValue="zgzJt5EtY5H1npOZJ7Ck4F0u0GEQkGscuXvnLjX0GnyLSSd0rSg61OkD9muFGdw+M1+3cOu7G+DragcX4KUZPw==" workbookSaltValue="RT50odueCAFwEO6ysDQ+dg==" workbookSpinCount="100000" lockStructure="1"/>
  <bookViews>
    <workbookView xWindow="-120" yWindow="-120" windowWidth="29040" windowHeight="15840" tabRatio="812" activeTab="2" xr2:uid="{00000000-000D-0000-FFFF-FFFF00000000}"/>
  </bookViews>
  <sheets>
    <sheet name="Aspectos e Impactos 2019" sheetId="4" state="hidden" r:id="rId1"/>
    <sheet name="Hoja1" sheetId="3" state="hidden" r:id="rId2"/>
    <sheet name="Sede Administrativa" sheetId="1" r:id="rId3"/>
    <sheet name="Sheet1" sheetId="5" r:id="rId4"/>
  </sheets>
  <externalReferences>
    <externalReference r:id="rId5"/>
    <externalReference r:id="rId6"/>
    <externalReference r:id="rId7"/>
  </externalReferences>
  <definedNames>
    <definedName name="_xlnm._FilterDatabase" localSheetId="2" hidden="1">'Sede Administrativa'!$H$4:$AI$33</definedName>
    <definedName name="AFECTACIÓN">[1]Hoja1!$G$1:$G$3</definedName>
    <definedName name="_xlnm.Print_Area" localSheetId="2">'Sede Administrativa'!$A$1:$AK$63</definedName>
    <definedName name="CONDICIÓN">[1]Hoja1!$B$1:$B$3</definedName>
    <definedName name="EXTENCIÓN">[1]Hoja1!$E$1:$E$3</definedName>
    <definedName name="FRECUENCIA">[1]Hoja1!$D$1:$D$5</definedName>
    <definedName name="IMPACTO">[1]Hoja1!$C$1:$C$2</definedName>
    <definedName name="LEGISLACION">[1]Hoja1!$F$1:$F$5</definedName>
    <definedName name="SEDE">[1]Hoja1!$A$1:$A$4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9" i="1" l="1"/>
  <c r="AE19" i="1" s="1"/>
  <c r="AF19" i="1" s="1"/>
  <c r="Y19" i="1"/>
  <c r="R19" i="1"/>
  <c r="AC11" i="1"/>
  <c r="AA11" i="1"/>
  <c r="X11" i="1"/>
  <c r="V11" i="1"/>
  <c r="T11" i="1"/>
  <c r="Q11" i="1"/>
  <c r="O11" i="1"/>
  <c r="O24" i="1"/>
  <c r="Q24" i="1"/>
  <c r="T24" i="1"/>
  <c r="V24" i="1"/>
  <c r="X24" i="1"/>
  <c r="AA24" i="1"/>
  <c r="AC24" i="1"/>
  <c r="AD23" i="1"/>
  <c r="Y23" i="1"/>
  <c r="R23" i="1"/>
  <c r="AD31" i="1"/>
  <c r="Y31" i="1"/>
  <c r="R31" i="1"/>
  <c r="AD26" i="1"/>
  <c r="Y26" i="1"/>
  <c r="R26" i="1"/>
  <c r="T18" i="1"/>
  <c r="V18" i="1"/>
  <c r="X18" i="1"/>
  <c r="AA18" i="1"/>
  <c r="AC18" i="1"/>
  <c r="R18" i="1"/>
  <c r="R11" i="1" l="1"/>
  <c r="R24" i="1"/>
  <c r="Y11" i="1"/>
  <c r="AD11" i="1"/>
  <c r="AD24" i="1"/>
  <c r="Y24" i="1"/>
  <c r="AE23" i="1"/>
  <c r="AF23" i="1" s="1"/>
  <c r="AE26" i="1"/>
  <c r="AF26" i="1" s="1"/>
  <c r="AE31" i="1"/>
  <c r="AF31" i="1" s="1"/>
  <c r="AD18" i="1"/>
  <c r="Y18" i="1"/>
  <c r="AE11" i="1" l="1"/>
  <c r="AF11" i="1" s="1"/>
  <c r="AE24" i="1"/>
  <c r="AF24" i="1" s="1"/>
  <c r="AE18" i="1"/>
  <c r="AF18" i="1" s="1"/>
  <c r="AC17" i="1"/>
  <c r="AA17" i="1"/>
  <c r="X17" i="1"/>
  <c r="V17" i="1"/>
  <c r="T17" i="1"/>
  <c r="Q17" i="1"/>
  <c r="O17" i="1"/>
  <c r="AC33" i="1"/>
  <c r="X33" i="1"/>
  <c r="V33" i="1"/>
  <c r="T33" i="1"/>
  <c r="Q33" i="1"/>
  <c r="O33" i="1"/>
  <c r="R17" i="1" l="1"/>
  <c r="AD17" i="1"/>
  <c r="Y17" i="1"/>
  <c r="R33" i="1"/>
  <c r="Y33" i="1"/>
  <c r="AD33" i="1"/>
  <c r="AE33" i="1" l="1"/>
  <c r="AF33" i="1" s="1"/>
  <c r="AE17" i="1"/>
  <c r="AF17" i="1" s="1"/>
  <c r="O32" i="1" l="1"/>
  <c r="Q32" i="1"/>
  <c r="T32" i="1"/>
  <c r="V32" i="1"/>
  <c r="X32" i="1"/>
  <c r="AA32" i="1"/>
  <c r="AC32" i="1"/>
  <c r="R32" i="1" l="1"/>
  <c r="Y32" i="1"/>
  <c r="AD32" i="1"/>
  <c r="AE32" i="1" l="1"/>
  <c r="AF32" i="1" s="1"/>
  <c r="AC7" i="1"/>
  <c r="AA9" i="1" l="1"/>
  <c r="U65" i="4" l="1"/>
  <c r="S65" i="4"/>
  <c r="Q65" i="4"/>
  <c r="O65" i="4"/>
  <c r="M65" i="4"/>
  <c r="U64" i="4"/>
  <c r="S64" i="4"/>
  <c r="Q64" i="4"/>
  <c r="O64" i="4"/>
  <c r="M64" i="4"/>
  <c r="U63" i="4"/>
  <c r="S63" i="4"/>
  <c r="Q63" i="4"/>
  <c r="O63" i="4"/>
  <c r="M63" i="4"/>
  <c r="U62" i="4"/>
  <c r="S62" i="4"/>
  <c r="Q62" i="4"/>
  <c r="O62" i="4"/>
  <c r="M62" i="4"/>
  <c r="U61" i="4"/>
  <c r="S61" i="4"/>
  <c r="Q61" i="4"/>
  <c r="O61" i="4"/>
  <c r="M61" i="4"/>
  <c r="U60" i="4"/>
  <c r="S60" i="4"/>
  <c r="Q60" i="4"/>
  <c r="O60" i="4"/>
  <c r="M60" i="4"/>
  <c r="U59" i="4"/>
  <c r="S59" i="4"/>
  <c r="Q59" i="4"/>
  <c r="O59" i="4"/>
  <c r="M59" i="4"/>
  <c r="U58" i="4"/>
  <c r="S58" i="4"/>
  <c r="Q58" i="4"/>
  <c r="O58" i="4"/>
  <c r="M58" i="4"/>
  <c r="U57" i="4"/>
  <c r="S57" i="4"/>
  <c r="Q57" i="4"/>
  <c r="O57" i="4"/>
  <c r="M57" i="4"/>
  <c r="U56" i="4"/>
  <c r="S56" i="4"/>
  <c r="Q56" i="4"/>
  <c r="O56" i="4"/>
  <c r="M56" i="4"/>
  <c r="U55" i="4"/>
  <c r="S55" i="4"/>
  <c r="Q55" i="4"/>
  <c r="O55" i="4"/>
  <c r="M55" i="4"/>
  <c r="U54" i="4"/>
  <c r="S54" i="4"/>
  <c r="Q54" i="4"/>
  <c r="O54" i="4"/>
  <c r="M54" i="4"/>
  <c r="U53" i="4"/>
  <c r="S53" i="4"/>
  <c r="Q53" i="4"/>
  <c r="O53" i="4"/>
  <c r="M53" i="4"/>
  <c r="U52" i="4"/>
  <c r="S52" i="4"/>
  <c r="Q52" i="4"/>
  <c r="O52" i="4"/>
  <c r="M52" i="4"/>
  <c r="U51" i="4"/>
  <c r="S51" i="4"/>
  <c r="Q51" i="4"/>
  <c r="O51" i="4"/>
  <c r="M51" i="4"/>
  <c r="U50" i="4"/>
  <c r="S50" i="4"/>
  <c r="Q50" i="4"/>
  <c r="O50" i="4"/>
  <c r="M50" i="4"/>
  <c r="U49" i="4"/>
  <c r="S49" i="4"/>
  <c r="Q49" i="4"/>
  <c r="O49" i="4"/>
  <c r="M49" i="4"/>
  <c r="U48" i="4"/>
  <c r="S48" i="4"/>
  <c r="Q48" i="4"/>
  <c r="O48" i="4"/>
  <c r="M48" i="4"/>
  <c r="U46" i="4"/>
  <c r="S46" i="4"/>
  <c r="Q46" i="4"/>
  <c r="O46" i="4"/>
  <c r="M46" i="4"/>
  <c r="U45" i="4"/>
  <c r="S45" i="4"/>
  <c r="Q45" i="4"/>
  <c r="O45" i="4"/>
  <c r="M45" i="4"/>
  <c r="U44" i="4"/>
  <c r="S44" i="4"/>
  <c r="Q44" i="4"/>
  <c r="O44" i="4"/>
  <c r="M44" i="4"/>
  <c r="U43" i="4"/>
  <c r="S43" i="4"/>
  <c r="Q43" i="4"/>
  <c r="O43" i="4"/>
  <c r="M43" i="4"/>
  <c r="U42" i="4"/>
  <c r="S42" i="4"/>
  <c r="Q42" i="4"/>
  <c r="O42" i="4"/>
  <c r="M42" i="4"/>
  <c r="U41" i="4"/>
  <c r="S41" i="4"/>
  <c r="Q41" i="4"/>
  <c r="O41" i="4"/>
  <c r="M41" i="4"/>
  <c r="U40" i="4"/>
  <c r="S40" i="4"/>
  <c r="Q40" i="4"/>
  <c r="O40" i="4"/>
  <c r="M40" i="4"/>
  <c r="U39" i="4"/>
  <c r="S39" i="4"/>
  <c r="Q39" i="4"/>
  <c r="O39" i="4"/>
  <c r="M39" i="4"/>
  <c r="U38" i="4"/>
  <c r="S38" i="4"/>
  <c r="Q38" i="4"/>
  <c r="O38" i="4"/>
  <c r="M38" i="4"/>
  <c r="U37" i="4"/>
  <c r="S37" i="4"/>
  <c r="Q37" i="4"/>
  <c r="O37" i="4"/>
  <c r="M37" i="4"/>
  <c r="U36" i="4"/>
  <c r="S36" i="4"/>
  <c r="Q36" i="4"/>
  <c r="O36" i="4"/>
  <c r="M36" i="4"/>
  <c r="U35" i="4"/>
  <c r="S35" i="4"/>
  <c r="Q35" i="4"/>
  <c r="O35" i="4"/>
  <c r="M35" i="4"/>
  <c r="U34" i="4"/>
  <c r="S34" i="4"/>
  <c r="Q34" i="4"/>
  <c r="O34" i="4"/>
  <c r="M34" i="4"/>
  <c r="U33" i="4"/>
  <c r="S33" i="4"/>
  <c r="Q33" i="4"/>
  <c r="O33" i="4"/>
  <c r="M33" i="4"/>
  <c r="U32" i="4"/>
  <c r="S32" i="4"/>
  <c r="Q32" i="4"/>
  <c r="O32" i="4"/>
  <c r="M32" i="4"/>
  <c r="U31" i="4"/>
  <c r="S31" i="4"/>
  <c r="Q31" i="4"/>
  <c r="O31" i="4"/>
  <c r="M31" i="4"/>
  <c r="U30" i="4"/>
  <c r="S30" i="4"/>
  <c r="Q30" i="4"/>
  <c r="O30" i="4"/>
  <c r="M30" i="4"/>
  <c r="U29" i="4"/>
  <c r="S29" i="4"/>
  <c r="Q29" i="4"/>
  <c r="O29" i="4"/>
  <c r="M29" i="4"/>
  <c r="U28" i="4"/>
  <c r="S28" i="4"/>
  <c r="Q28" i="4"/>
  <c r="O28" i="4"/>
  <c r="M28" i="4"/>
  <c r="U27" i="4"/>
  <c r="S27" i="4"/>
  <c r="Q27" i="4"/>
  <c r="O27" i="4"/>
  <c r="M27" i="4"/>
  <c r="U26" i="4"/>
  <c r="S26" i="4"/>
  <c r="Q26" i="4"/>
  <c r="O26" i="4"/>
  <c r="M26" i="4"/>
  <c r="U25" i="4"/>
  <c r="S25" i="4"/>
  <c r="Q25" i="4"/>
  <c r="O25" i="4"/>
  <c r="M25" i="4"/>
  <c r="U24" i="4"/>
  <c r="S24" i="4"/>
  <c r="Q24" i="4"/>
  <c r="O24" i="4"/>
  <c r="M24" i="4"/>
  <c r="U22" i="4"/>
  <c r="S22" i="4"/>
  <c r="Q22" i="4"/>
  <c r="O22" i="4"/>
  <c r="M22" i="4"/>
  <c r="U20" i="4"/>
  <c r="S20" i="4"/>
  <c r="Q20" i="4"/>
  <c r="O20" i="4"/>
  <c r="M20" i="4"/>
  <c r="U18" i="4"/>
  <c r="S18" i="4"/>
  <c r="Q18" i="4"/>
  <c r="O18" i="4"/>
  <c r="M18" i="4"/>
  <c r="U16" i="4"/>
  <c r="S16" i="4"/>
  <c r="Q16" i="4"/>
  <c r="O16" i="4"/>
  <c r="M16" i="4"/>
  <c r="U14" i="4"/>
  <c r="S14" i="4"/>
  <c r="Q14" i="4"/>
  <c r="O14" i="4"/>
  <c r="M14" i="4"/>
  <c r="U12" i="4"/>
  <c r="S12" i="4"/>
  <c r="Q12" i="4"/>
  <c r="O12" i="4"/>
  <c r="M12" i="4"/>
  <c r="U10" i="4"/>
  <c r="S10" i="4"/>
  <c r="Q10" i="4"/>
  <c r="O10" i="4"/>
  <c r="M10" i="4"/>
  <c r="U8" i="4"/>
  <c r="S8" i="4"/>
  <c r="Q8" i="4"/>
  <c r="O8" i="4"/>
  <c r="M8" i="4"/>
  <c r="U6" i="4"/>
  <c r="S6" i="4"/>
  <c r="Q6" i="4"/>
  <c r="O6" i="4"/>
  <c r="M6" i="4"/>
  <c r="V62" i="4" l="1"/>
  <c r="W62" i="4" s="1"/>
  <c r="V8" i="4"/>
  <c r="W8" i="4" s="1"/>
  <c r="V16" i="4"/>
  <c r="W16" i="4" s="1"/>
  <c r="V24" i="4"/>
  <c r="W24" i="4" s="1"/>
  <c r="V28" i="4"/>
  <c r="W28" i="4" s="1"/>
  <c r="V32" i="4"/>
  <c r="W32" i="4" s="1"/>
  <c r="V6" i="4"/>
  <c r="W6" i="4" s="1"/>
  <c r="V12" i="4"/>
  <c r="W12" i="4" s="1"/>
  <c r="V14" i="4"/>
  <c r="W14" i="4" s="1"/>
  <c r="V20" i="4"/>
  <c r="W20" i="4" s="1"/>
  <c r="V22" i="4"/>
  <c r="W22" i="4" s="1"/>
  <c r="V26" i="4"/>
  <c r="W26" i="4" s="1"/>
  <c r="V27" i="4"/>
  <c r="W27" i="4" s="1"/>
  <c r="V30" i="4"/>
  <c r="W30" i="4" s="1"/>
  <c r="V31" i="4"/>
  <c r="W31" i="4" s="1"/>
  <c r="V34" i="4"/>
  <c r="W34" i="4" s="1"/>
  <c r="V35" i="4"/>
  <c r="W35" i="4" s="1"/>
  <c r="V38" i="4"/>
  <c r="W38" i="4" s="1"/>
  <c r="V39" i="4"/>
  <c r="W39" i="4" s="1"/>
  <c r="V42" i="4"/>
  <c r="W42" i="4" s="1"/>
  <c r="V43" i="4"/>
  <c r="W43" i="4" s="1"/>
  <c r="V46" i="4"/>
  <c r="W46" i="4" s="1"/>
  <c r="V48" i="4"/>
  <c r="W48" i="4" s="1"/>
  <c r="V51" i="4"/>
  <c r="W51" i="4" s="1"/>
  <c r="V52" i="4"/>
  <c r="W52" i="4" s="1"/>
  <c r="V55" i="4"/>
  <c r="W55" i="4" s="1"/>
  <c r="V56" i="4"/>
  <c r="W56" i="4" s="1"/>
  <c r="V59" i="4"/>
  <c r="W59" i="4" s="1"/>
  <c r="V60" i="4"/>
  <c r="W60" i="4" s="1"/>
  <c r="V36" i="4"/>
  <c r="W36" i="4" s="1"/>
  <c r="V40" i="4"/>
  <c r="W40" i="4" s="1"/>
  <c r="V44" i="4"/>
  <c r="W44" i="4" s="1"/>
  <c r="V49" i="4"/>
  <c r="W49" i="4" s="1"/>
  <c r="V53" i="4"/>
  <c r="W53" i="4" s="1"/>
  <c r="V57" i="4"/>
  <c r="W57" i="4" s="1"/>
  <c r="V61" i="4"/>
  <c r="W61" i="4" s="1"/>
  <c r="V63" i="4"/>
  <c r="W63" i="4" s="1"/>
  <c r="V64" i="4"/>
  <c r="W64" i="4" s="1"/>
  <c r="V10" i="4"/>
  <c r="W10" i="4" s="1"/>
  <c r="V18" i="4"/>
  <c r="W18" i="4" s="1"/>
  <c r="V25" i="4"/>
  <c r="W25" i="4" s="1"/>
  <c r="V29" i="4"/>
  <c r="W29" i="4" s="1"/>
  <c r="V33" i="4"/>
  <c r="W33" i="4" s="1"/>
  <c r="V37" i="4"/>
  <c r="W37" i="4" s="1"/>
  <c r="V41" i="4"/>
  <c r="W41" i="4" s="1"/>
  <c r="V45" i="4"/>
  <c r="W45" i="4" s="1"/>
  <c r="V50" i="4"/>
  <c r="W50" i="4" s="1"/>
  <c r="V54" i="4"/>
  <c r="W54" i="4" s="1"/>
  <c r="V58" i="4"/>
  <c r="W58" i="4" s="1"/>
  <c r="V65" i="4"/>
  <c r="W65" i="4" s="1"/>
  <c r="AA29" i="1"/>
  <c r="AA30" i="1"/>
  <c r="O29" i="1"/>
  <c r="O30" i="1"/>
  <c r="AA28" i="1"/>
  <c r="O28" i="1"/>
  <c r="AA27" i="1"/>
  <c r="O27" i="1"/>
  <c r="AA25" i="1"/>
  <c r="O25" i="1"/>
  <c r="AC8" i="1"/>
  <c r="AC9" i="1"/>
  <c r="AC10" i="1"/>
  <c r="AC12" i="1"/>
  <c r="AC13" i="1"/>
  <c r="AC14" i="1"/>
  <c r="AC15" i="1"/>
  <c r="AC16" i="1"/>
  <c r="AC20" i="1"/>
  <c r="AC21" i="1"/>
  <c r="AC22" i="1"/>
  <c r="AC25" i="1"/>
  <c r="AC27" i="1"/>
  <c r="AC28" i="1"/>
  <c r="AC29" i="1"/>
  <c r="AC30" i="1"/>
  <c r="AA8" i="1"/>
  <c r="AA10" i="1"/>
  <c r="AA12" i="1"/>
  <c r="AA13" i="1"/>
  <c r="AA14" i="1"/>
  <c r="AA15" i="1"/>
  <c r="AA16" i="1"/>
  <c r="AA20" i="1"/>
  <c r="AA21" i="1"/>
  <c r="AA22" i="1"/>
  <c r="X8" i="1"/>
  <c r="X9" i="1"/>
  <c r="X10" i="1"/>
  <c r="X12" i="1"/>
  <c r="X13" i="1"/>
  <c r="X14" i="1"/>
  <c r="X15" i="1"/>
  <c r="X16" i="1"/>
  <c r="X20" i="1"/>
  <c r="X21" i="1"/>
  <c r="X22" i="1"/>
  <c r="X25" i="1"/>
  <c r="X27" i="1"/>
  <c r="X28" i="1"/>
  <c r="X29" i="1"/>
  <c r="X30" i="1"/>
  <c r="V8" i="1"/>
  <c r="V9" i="1"/>
  <c r="V10" i="1"/>
  <c r="V12" i="1"/>
  <c r="V13" i="1"/>
  <c r="V14" i="1"/>
  <c r="V15" i="1"/>
  <c r="V16" i="1"/>
  <c r="V20" i="1"/>
  <c r="V21" i="1"/>
  <c r="V22" i="1"/>
  <c r="V25" i="1"/>
  <c r="V27" i="1"/>
  <c r="V28" i="1"/>
  <c r="V29" i="1"/>
  <c r="V30" i="1"/>
  <c r="T8" i="1"/>
  <c r="T9" i="1"/>
  <c r="T10" i="1"/>
  <c r="T12" i="1"/>
  <c r="T13" i="1"/>
  <c r="T14" i="1"/>
  <c r="T15" i="1"/>
  <c r="T16" i="1"/>
  <c r="T20" i="1"/>
  <c r="T21" i="1"/>
  <c r="T22" i="1"/>
  <c r="T25" i="1"/>
  <c r="T27" i="1"/>
  <c r="T28" i="1"/>
  <c r="T29" i="1"/>
  <c r="T30" i="1"/>
  <c r="Q8" i="1"/>
  <c r="Q9" i="1"/>
  <c r="Q10" i="1"/>
  <c r="Q12" i="1"/>
  <c r="Q13" i="1"/>
  <c r="Q14" i="1"/>
  <c r="Q15" i="1"/>
  <c r="Q16" i="1"/>
  <c r="Q20" i="1"/>
  <c r="Q21" i="1"/>
  <c r="Q22" i="1"/>
  <c r="Q25" i="1"/>
  <c r="Q27" i="1"/>
  <c r="Q28" i="1"/>
  <c r="Q29" i="1"/>
  <c r="Q30" i="1"/>
  <c r="O8" i="1"/>
  <c r="O9" i="1"/>
  <c r="O10" i="1"/>
  <c r="O12" i="1"/>
  <c r="O13" i="1"/>
  <c r="O14" i="1"/>
  <c r="O15" i="1"/>
  <c r="O16" i="1"/>
  <c r="O20" i="1"/>
  <c r="O21" i="1"/>
  <c r="O22" i="1"/>
  <c r="Y21" i="1" l="1"/>
  <c r="Y8" i="1"/>
  <c r="AD28" i="1"/>
  <c r="AD30" i="1"/>
  <c r="R30" i="1"/>
  <c r="Y30" i="1"/>
  <c r="R27" i="1"/>
  <c r="Y27" i="1"/>
  <c r="AD9" i="1"/>
  <c r="AD8" i="1"/>
  <c r="AD25" i="1"/>
  <c r="AD22" i="1"/>
  <c r="Y22" i="1"/>
  <c r="R22" i="1"/>
  <c r="Y10" i="1"/>
  <c r="R8" i="1"/>
  <c r="Y9" i="1"/>
  <c r="AD27" i="1"/>
  <c r="R28" i="1"/>
  <c r="R25" i="1"/>
  <c r="Y29" i="1"/>
  <c r="Y25" i="1"/>
  <c r="AD29" i="1"/>
  <c r="Y14" i="1"/>
  <c r="R9" i="1"/>
  <c r="Y28" i="1"/>
  <c r="AD10" i="1"/>
  <c r="AD21" i="1"/>
  <c r="R21" i="1"/>
  <c r="AD20" i="1"/>
  <c r="Y20" i="1"/>
  <c r="R20" i="1"/>
  <c r="AD16" i="1"/>
  <c r="Y16" i="1"/>
  <c r="AD15" i="1"/>
  <c r="Y15" i="1"/>
  <c r="R15" i="1"/>
  <c r="R29" i="1"/>
  <c r="R16" i="1"/>
  <c r="AD13" i="1"/>
  <c r="R10" i="1"/>
  <c r="AD14" i="1"/>
  <c r="R14" i="1"/>
  <c r="Y13" i="1"/>
  <c r="R13" i="1"/>
  <c r="AD12" i="1"/>
  <c r="Y12" i="1"/>
  <c r="R12" i="1"/>
  <c r="AA7" i="1"/>
  <c r="X7" i="1"/>
  <c r="V7" i="1"/>
  <c r="T7" i="1"/>
  <c r="Q7" i="1"/>
  <c r="O7" i="1"/>
  <c r="AE8" i="1" l="1"/>
  <c r="AF8" i="1" s="1"/>
  <c r="AE20" i="1"/>
  <c r="AF20" i="1" s="1"/>
  <c r="AE14" i="1"/>
  <c r="AF14" i="1" s="1"/>
  <c r="AE27" i="1"/>
  <c r="AF27" i="1" s="1"/>
  <c r="AE30" i="1"/>
  <c r="AF30" i="1" s="1"/>
  <c r="AE16" i="1"/>
  <c r="AF16" i="1" s="1"/>
  <c r="AE25" i="1"/>
  <c r="AF25" i="1" s="1"/>
  <c r="AE22" i="1"/>
  <c r="AF22" i="1" s="1"/>
  <c r="AE28" i="1"/>
  <c r="AF28" i="1" s="1"/>
  <c r="AE10" i="1"/>
  <c r="AF10" i="1" s="1"/>
  <c r="AE9" i="1"/>
  <c r="AF9" i="1" s="1"/>
  <c r="AE12" i="1"/>
  <c r="AF12" i="1" s="1"/>
  <c r="AE15" i="1"/>
  <c r="AF15" i="1" s="1"/>
  <c r="AE21" i="1"/>
  <c r="AF21" i="1" s="1"/>
  <c r="AE13" i="1"/>
  <c r="AF13" i="1" s="1"/>
  <c r="AE29" i="1"/>
  <c r="AF29" i="1" s="1"/>
  <c r="R7" i="1"/>
  <c r="Y7" i="1"/>
  <c r="AD7" i="1"/>
  <c r="AE7" i="1" l="1"/>
  <c r="AF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Camilo Ernesto Castillo Neva</author>
    <author>jsosa</author>
  </authors>
  <commentList>
    <comment ref="X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Sugerencias 
</t>
        </r>
      </text>
    </comment>
    <comment ref="L5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  4</t>
        </r>
        <r>
          <rPr>
            <sz val="9"/>
            <color indexed="81"/>
            <rFont val="Tahoma"/>
            <family val="2"/>
          </rPr>
          <t xml:space="preserve"> = Impactos negativos
</t>
        </r>
        <r>
          <rPr>
            <b/>
            <sz val="9"/>
            <color indexed="81"/>
            <rFont val="Tahoma"/>
            <family val="2"/>
          </rPr>
          <t>- 4</t>
        </r>
        <r>
          <rPr>
            <sz val="9"/>
            <color indexed="81"/>
            <rFont val="Tahoma"/>
            <family val="2"/>
          </rPr>
          <t xml:space="preserve"> = Impactos positivos</t>
        </r>
      </text>
    </comment>
    <comment ref="N5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 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= Actividad anual
</t>
        </r>
        <r>
          <rPr>
            <b/>
            <sz val="9"/>
            <color indexed="81"/>
            <rFont val="Tahoma"/>
            <family val="2"/>
          </rPr>
          <t xml:space="preserve">  4</t>
        </r>
        <r>
          <rPr>
            <sz val="9"/>
            <color indexed="81"/>
            <rFont val="Tahoma"/>
            <family val="2"/>
          </rPr>
          <t xml:space="preserve"> = Actividad semestral
</t>
        </r>
        <r>
          <rPr>
            <b/>
            <sz val="9"/>
            <color indexed="81"/>
            <rFont val="Tahoma"/>
            <family val="2"/>
          </rPr>
          <t xml:space="preserve">  6</t>
        </r>
        <r>
          <rPr>
            <sz val="9"/>
            <color indexed="81"/>
            <rFont val="Tahoma"/>
            <family val="2"/>
          </rPr>
          <t xml:space="preserve"> = Actividad mensual
  </t>
        </r>
        <r>
          <rPr>
            <b/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Tahoma"/>
            <family val="2"/>
          </rPr>
          <t xml:space="preserve"> = Actividad semanal
</t>
        </r>
        <r>
          <rPr>
            <b/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Tahoma"/>
            <family val="2"/>
          </rPr>
          <t xml:space="preserve"> = Actividad diaria</t>
        </r>
      </text>
    </comment>
    <comment ref="P5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1 = Reducida</t>
        </r>
        <r>
          <rPr>
            <sz val="9"/>
            <color indexed="81"/>
            <rFont val="Tahoma"/>
            <family val="2"/>
          </rPr>
          <t xml:space="preserve">, afecta solamente el área.
</t>
        </r>
        <r>
          <rPr>
            <b/>
            <sz val="9"/>
            <color indexed="81"/>
            <rFont val="Tahoma"/>
            <family val="2"/>
          </rPr>
          <t>4 = Área más amplia</t>
        </r>
        <r>
          <rPr>
            <sz val="9"/>
            <color indexed="81"/>
            <rFont val="Tahoma"/>
            <family val="2"/>
          </rPr>
          <t xml:space="preserve">, afecta áreas cercanas.
</t>
        </r>
        <r>
          <rPr>
            <b/>
            <sz val="9"/>
            <color indexed="81"/>
            <rFont val="Tahoma"/>
            <family val="2"/>
          </rPr>
          <t>6 = Fuera de las instalaciones</t>
        </r>
        <r>
          <rPr>
            <sz val="9"/>
            <color indexed="81"/>
            <rFont val="Tahoma"/>
            <family val="2"/>
          </rPr>
          <t>, afecta áreas fuera de las instalaciones.</t>
        </r>
      </text>
    </comment>
    <comment ref="R5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 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= No Aplica
  </t>
        </r>
        <r>
          <rPr>
            <b/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Tahoma"/>
            <family val="2"/>
          </rPr>
          <t xml:space="preserve"> = Requisito legal a nivel informativo
  </t>
        </r>
        <r>
          <rPr>
            <b/>
            <sz val="9"/>
            <color indexed="81"/>
            <rFont val="Tahoma"/>
            <family val="2"/>
          </rPr>
          <t>6</t>
        </r>
        <r>
          <rPr>
            <sz val="9"/>
            <color indexed="81"/>
            <rFont val="Tahoma"/>
            <family val="2"/>
          </rPr>
          <t xml:space="preserve"> = Aplica y cumplo
  </t>
        </r>
        <r>
          <rPr>
            <b/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Tahoma"/>
            <family val="2"/>
          </rPr>
          <t xml:space="preserve"> = Aplica, cumplo y debo mejorar
</t>
        </r>
        <r>
          <rPr>
            <b/>
            <sz val="9"/>
            <color indexed="81"/>
            <rFont val="Tahoma"/>
            <family val="2"/>
          </rPr>
          <t>10</t>
        </r>
        <r>
          <rPr>
            <sz val="9"/>
            <color indexed="81"/>
            <rFont val="Tahoma"/>
            <family val="2"/>
          </rPr>
          <t xml:space="preserve"> = Aplica y no cumplo</t>
        </r>
      </text>
    </comment>
    <comment ref="T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= Baja
</t>
        </r>
        <r>
          <rPr>
            <b/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Tahoma"/>
            <family val="2"/>
          </rPr>
          <t xml:space="preserve"> = Moderada
</t>
        </r>
        <r>
          <rPr>
            <b/>
            <sz val="9"/>
            <color indexed="81"/>
            <rFont val="Tahoma"/>
            <family val="2"/>
          </rPr>
          <t>6</t>
        </r>
        <r>
          <rPr>
            <sz val="9"/>
            <color indexed="81"/>
            <rFont val="Tahoma"/>
            <family val="2"/>
          </rPr>
          <t xml:space="preserve"> = Alta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Sonia Rocio Montano Duque</author>
    <author>jsosa</author>
  </authors>
  <commentList>
    <comment ref="AG5" authorId="0" shapeId="0" xr:uid="{00000000-0006-0000-0200-000001000000}">
      <text>
        <r>
          <rPr>
            <sz val="12"/>
            <color rgb="FF000000"/>
            <rFont val="Arial"/>
            <family val="2"/>
          </rPr>
          <t>Mecanismos de mejora, control y seguimiento</t>
        </r>
      </text>
    </comment>
    <comment ref="AH5" authorId="1" shapeId="0" xr:uid="{F4101491-44B1-4CF8-B684-0629C1F7C12B}">
      <text>
        <r>
          <rPr>
            <sz val="12"/>
            <color rgb="FF000000"/>
            <rFont val="Arial"/>
            <family val="2"/>
          </rPr>
          <t xml:space="preserve">Control Operacional
</t>
        </r>
      </text>
    </comment>
    <comment ref="AI5" authorId="1" shapeId="0" xr:uid="{107BD721-1DD8-4EDF-A5C8-1CC048ADAA85}">
      <text>
        <r>
          <rPr>
            <sz val="12"/>
            <color rgb="FF000000"/>
            <rFont val="Arial"/>
            <family val="2"/>
          </rPr>
          <t>Desempeño Ambiental</t>
        </r>
        <r>
          <rPr>
            <sz val="9"/>
            <color rgb="FF000000"/>
            <rFont val="Tahoma"/>
            <family val="2"/>
          </rPr>
          <t xml:space="preserve"> 
</t>
        </r>
      </text>
    </comment>
    <comment ref="N6" authorId="0" shapeId="0" xr:uid="{00000000-0006-0000-0200-000004000000}">
      <text>
        <r>
          <rPr>
            <sz val="12"/>
            <color theme="1"/>
            <rFont val="Arial"/>
            <family val="2"/>
          </rPr>
          <t xml:space="preserve">  1= No existe legislación
  5= Existe legislación y no está reglamentada
10= Existe legislación y está reglamentada</t>
        </r>
      </text>
    </comment>
    <comment ref="P6" authorId="0" shapeId="0" xr:uid="{00000000-0006-0000-0200-000005000000}">
      <text>
        <r>
          <rPr>
            <sz val="12"/>
            <color theme="1"/>
            <rFont val="Arial"/>
            <family val="2"/>
          </rPr>
          <t xml:space="preserve">  1= No aplica
  5= Cumple
10= No cumple</t>
        </r>
      </text>
    </comment>
    <comment ref="S6" authorId="2" shapeId="0" xr:uid="{00000000-0006-0000-0200-000006000000}">
      <text>
        <r>
          <rPr>
            <sz val="12"/>
            <color rgb="FF000000"/>
            <rFont val="Arial"/>
            <family val="2"/>
          </rPr>
          <t xml:space="preserve">  1 = Actividad anual
</t>
        </r>
        <r>
          <rPr>
            <sz val="12"/>
            <color rgb="FF000000"/>
            <rFont val="Arial"/>
            <family val="2"/>
          </rPr>
          <t xml:space="preserve">  1 = Actividad semestral
</t>
        </r>
        <r>
          <rPr>
            <sz val="12"/>
            <color rgb="FF000000"/>
            <rFont val="Arial"/>
            <family val="2"/>
          </rPr>
          <t xml:space="preserve">  5 = Actividad trimestral
</t>
        </r>
        <r>
          <rPr>
            <sz val="12"/>
            <color rgb="FF000000"/>
            <rFont val="Arial"/>
            <family val="2"/>
          </rPr>
          <t xml:space="preserve">  5 = Actividad bimensual
</t>
        </r>
        <r>
          <rPr>
            <sz val="12"/>
            <color rgb="FF000000"/>
            <rFont val="Arial"/>
            <family val="2"/>
          </rPr>
          <t xml:space="preserve">  5 = Actividad mensual
</t>
        </r>
        <r>
          <rPr>
            <sz val="12"/>
            <color rgb="FF000000"/>
            <rFont val="Arial"/>
            <family val="2"/>
          </rPr>
          <t xml:space="preserve">10 = Actividad semanal
</t>
        </r>
        <r>
          <rPr>
            <sz val="12"/>
            <color rgb="FF000000"/>
            <rFont val="Arial"/>
            <family val="2"/>
          </rPr>
          <t>10 = Actividad diaria</t>
        </r>
      </text>
    </comment>
    <comment ref="U6" authorId="2" shapeId="0" xr:uid="{00000000-0006-0000-0200-000007000000}">
      <text>
        <r>
          <rPr>
            <sz val="12"/>
            <color rgb="FF000000"/>
            <rFont val="Arial"/>
            <family val="2"/>
          </rPr>
          <t xml:space="preserve">  1= Bajo 
</t>
        </r>
        <r>
          <rPr>
            <sz val="12"/>
            <color rgb="FF000000"/>
            <rFont val="Arial"/>
            <family val="2"/>
          </rPr>
          <t xml:space="preserve">  5= Moderado
</t>
        </r>
        <r>
          <rPr>
            <sz val="12"/>
            <color rgb="FF000000"/>
            <rFont val="Arial"/>
            <family val="2"/>
          </rPr>
          <t xml:space="preserve">10= Alto
</t>
        </r>
      </text>
    </comment>
    <comment ref="W6" authorId="2" shapeId="0" xr:uid="{00000000-0006-0000-0200-000008000000}">
      <text>
        <r>
          <rPr>
            <sz val="12"/>
            <color rgb="FF000000"/>
            <rFont val="Arial"/>
            <family val="2"/>
          </rPr>
          <t xml:space="preserve">  1= Puntual (Tiene efecto en un espacio reducido dentro de la organización)
</t>
        </r>
        <r>
          <rPr>
            <sz val="12"/>
            <color rgb="FF000000"/>
            <rFont val="Arial"/>
            <family val="2"/>
          </rPr>
          <t xml:space="preserve">  5= Local (No rebasa los límites o es tratado dentro de la organización)
</t>
        </r>
        <r>
          <rPr>
            <sz val="12"/>
            <color rgb="FF000000"/>
            <rFont val="Arial"/>
            <family val="2"/>
          </rPr>
          <t>10 = Extenso (Tiene efecto o es tratado fuera de los límites de la organización)</t>
        </r>
      </text>
    </comment>
    <comment ref="Z6" authorId="0" shapeId="0" xr:uid="{00000000-0006-0000-0200-000009000000}">
      <text>
        <r>
          <rPr>
            <sz val="12"/>
            <color rgb="FF000000"/>
            <rFont val="Arial"/>
            <family val="2"/>
          </rPr>
          <t xml:space="preserve">  1= No aplica - No existe acuerdo o reclamo
</t>
        </r>
        <r>
          <rPr>
            <sz val="12"/>
            <color rgb="FF000000"/>
            <rFont val="Arial"/>
            <family val="2"/>
          </rPr>
          <t xml:space="preserve">  5= Existe con implicación legales - Cualquiera de las anteriores sin implicaciones legales
</t>
        </r>
        <r>
          <rPr>
            <sz val="12"/>
            <color rgb="FF000000"/>
            <rFont val="Arial"/>
            <family val="2"/>
          </rPr>
          <t xml:space="preserve">10= Existe - Si se presenta una o más de las siguientes condiciones: 
</t>
        </r>
        <r>
          <rPr>
            <i/>
            <sz val="12"/>
            <color rgb="FF000000"/>
            <rFont val="Arial"/>
            <family val="2"/>
          </rPr>
          <t xml:space="preserve">1 Existe o existió acción legal contra la organización; 
</t>
        </r>
        <r>
          <rPr>
            <i/>
            <sz val="12"/>
            <color rgb="FF000000"/>
            <rFont val="Arial"/>
            <family val="2"/>
          </rPr>
          <t xml:space="preserve">2 Existe reclamo de la comunidad (insatisfacción justificada); 
</t>
        </r>
        <r>
          <rPr>
            <i/>
            <sz val="12"/>
            <color rgb="FF000000"/>
            <rFont val="Arial"/>
            <family val="2"/>
          </rPr>
          <t xml:space="preserve">3 Existe un acuerdo firmado con un cliente o comunidad; 
</t>
        </r>
        <r>
          <rPr>
            <i/>
            <sz val="12"/>
            <color rgb="FF000000"/>
            <rFont val="Arial"/>
            <family val="2"/>
          </rPr>
          <t xml:space="preserve">4 Existe reclamo de los empleados (insatisfacción justificada) </t>
        </r>
      </text>
    </comment>
    <comment ref="AB6" authorId="0" shapeId="0" xr:uid="{00000000-0006-0000-0200-00000A000000}">
      <text>
        <r>
          <rPr>
            <sz val="12"/>
            <color rgb="FF000000"/>
            <rFont val="Arial"/>
            <family val="2"/>
          </rPr>
          <t xml:space="preserve">  1= No aplica
</t>
        </r>
        <r>
          <rPr>
            <sz val="12"/>
            <color rgb="FF000000"/>
            <rFont val="Arial"/>
            <family val="2"/>
          </rPr>
          <t xml:space="preserve">  5= Gestión satisfactoria - La gestión ha sido satisfactoria o el acuerdo sigue vigente
</t>
        </r>
        <r>
          <rPr>
            <sz val="12"/>
            <color rgb="FF000000"/>
            <rFont val="Arial"/>
            <family val="2"/>
          </rPr>
          <t xml:space="preserve">10= No existe gestión - No existe gestión en cuanto a las acciones emprendidas contra la organización o la gestión no ha sido satisfactoria o bien sea no se ha cumplido el acuerdo </t>
        </r>
      </text>
    </comment>
  </commentList>
</comments>
</file>

<file path=xl/sharedStrings.xml><?xml version="1.0" encoding="utf-8"?>
<sst xmlns="http://schemas.openxmlformats.org/spreadsheetml/2006/main" count="1456" uniqueCount="448">
  <si>
    <t>MATRIZ DE IDENTIFICACIÓN DE ASPECTOS E IMPACTOS AMBIENTALES</t>
  </si>
  <si>
    <t>Fecha:</t>
  </si>
  <si>
    <t>Versión:</t>
  </si>
  <si>
    <t>Código:</t>
  </si>
  <si>
    <t>GA-F-22</t>
  </si>
  <si>
    <t>No</t>
  </si>
  <si>
    <t xml:space="preserve">PROCESOS </t>
  </si>
  <si>
    <t>ACTIVIDAD</t>
  </si>
  <si>
    <t>SEDE(S)</t>
  </si>
  <si>
    <t>ÁREA</t>
  </si>
  <si>
    <t>ENTRADAS
QUE USA</t>
  </si>
  <si>
    <t>ASPECTO AMBIENTAL</t>
  </si>
  <si>
    <t>CONDICIÓN DE OPERACIÓN</t>
  </si>
  <si>
    <t>SALIDAS
QUE GENERA</t>
  </si>
  <si>
    <t>IMPACTO AMBIENTAL</t>
  </si>
  <si>
    <t>RECURSO AFECTADO</t>
  </si>
  <si>
    <t xml:space="preserve">VALORACIÓN DE SIGNIFICANCIA </t>
  </si>
  <si>
    <t xml:space="preserve">SIGNIFICANCIA </t>
  </si>
  <si>
    <t>MANEJO AMBIENTAL</t>
  </si>
  <si>
    <t>TIPO DE IMPACTO</t>
  </si>
  <si>
    <t>FRECUENCIA</t>
  </si>
  <si>
    <t>EXTENSIÓN</t>
  </si>
  <si>
    <t>LEGISLACIÓN</t>
  </si>
  <si>
    <t>AFECTACIÓN</t>
  </si>
  <si>
    <t>TOTAL</t>
  </si>
  <si>
    <t>Procesos Estratégicos, Misionales y de Apoyo</t>
  </si>
  <si>
    <t xml:space="preserve">Actividades administrativas y misionales realizadas por los funcionarios y contratistas de la entidad.
</t>
  </si>
  <si>
    <t>CLL 37</t>
  </si>
  <si>
    <t>Todos los pisos</t>
  </si>
  <si>
    <t>Manejo de Archivo, publicaciones, impresión y fotocopiado de documentos que genera la ANLA,
comunicaciones internas y externas, documentos y correspondencia en medio físico.</t>
  </si>
  <si>
    <t xml:space="preserve">Consumo de papel </t>
  </si>
  <si>
    <t>NORMAL</t>
  </si>
  <si>
    <t>Residuos solidos</t>
  </si>
  <si>
    <t>Agotamiento de Recursos</t>
  </si>
  <si>
    <t>Todos</t>
  </si>
  <si>
    <t>Negativo</t>
  </si>
  <si>
    <t>Diaria</t>
  </si>
  <si>
    <t>Fuera de las instalaciones</t>
  </si>
  <si>
    <t>Aplica, cumplo y debo mejorar</t>
  </si>
  <si>
    <t>Moderada</t>
  </si>
  <si>
    <t>Buenas Practicas Ambientales
Programa de Gestión de residuos
Política Gobierno Digital en desarrollo del Modelo Integrado de Planeación y Gestión dentro Res 556/2018</t>
  </si>
  <si>
    <t>CAXDAC</t>
  </si>
  <si>
    <t>Pisos 4°, 12° y 13°</t>
  </si>
  <si>
    <t>Uso continúo de energía en impresoras, fotocopiadora, computadoras, equipos de comunicación y en general equipo electrónico, Uso del servicio de energía eléctrica 
para fuentes de iluminación</t>
  </si>
  <si>
    <t>Consumo de energía eléctrica</t>
  </si>
  <si>
    <t>Gasto de energia</t>
  </si>
  <si>
    <t>Energético</t>
  </si>
  <si>
    <t>Programa de uso eficiente de energía.
Guia de Buenas Practicas Ambientales</t>
  </si>
  <si>
    <t>Materiales de oficina/insumos</t>
  </si>
  <si>
    <t>Generación de residuos no peligrosos aprovechables</t>
  </si>
  <si>
    <t xml:space="preserve">Fomento de buenas prácticas ambientales </t>
  </si>
  <si>
    <t>Suelo</t>
  </si>
  <si>
    <t>Positivo</t>
  </si>
  <si>
    <t>Programa de Gestión integral de residuos.
Contrato de reciclaje Gestor autorizado</t>
  </si>
  <si>
    <t>Consumo de alimentos- bebidas y otros</t>
  </si>
  <si>
    <t>Generación Residuos Ordinarios</t>
  </si>
  <si>
    <t xml:space="preserve">Sobrepresión del 
relleno sanitario </t>
  </si>
  <si>
    <t>Programa de Gestión integral de residuos.
Guia de Buenas Practicas Ambientales</t>
  </si>
  <si>
    <t>Uso de baños</t>
  </si>
  <si>
    <t>Baños de todos los pisos</t>
  </si>
  <si>
    <t>Agua utilizada para
el funcionamiento de la batería
sanitaria (Sanitario, Orinal y
lavamanos)</t>
  </si>
  <si>
    <t>Consumo de agua</t>
  </si>
  <si>
    <t>Aguas residuales</t>
  </si>
  <si>
    <t>Agua</t>
  </si>
  <si>
    <t xml:space="preserve">Programa de Ahorro y uso eficiente de agua </t>
  </si>
  <si>
    <t>Baños Pisos 4°, 12° y 13°</t>
  </si>
  <si>
    <t>Jabón de manos, ambientadores</t>
  </si>
  <si>
    <t>Consumo de productos químicos</t>
  </si>
  <si>
    <t>Aumento en la demanda de recursos</t>
  </si>
  <si>
    <t>Área más amplia</t>
  </si>
  <si>
    <t>No Aplica</t>
  </si>
  <si>
    <t>Baja</t>
  </si>
  <si>
    <t>Guia de Buenas Practicas Ambientales.</t>
  </si>
  <si>
    <t>papel aseo/ toallas aseo</t>
  </si>
  <si>
    <t>residuos solidos</t>
  </si>
  <si>
    <t>Contaminación del suelo</t>
  </si>
  <si>
    <t>Mensual</t>
  </si>
  <si>
    <t>Programa de Gestión integral de residuos.</t>
  </si>
  <si>
    <t>agua/jabon</t>
  </si>
  <si>
    <t>Generación de aguas residuales domésticas</t>
  </si>
  <si>
    <t>Contaminación del Agua</t>
  </si>
  <si>
    <t>Aplica y cumplo</t>
  </si>
  <si>
    <t xml:space="preserve">Guía de Buenas Practicas Ambientales
</t>
  </si>
  <si>
    <t>energia para Iluminación y secadores de manos</t>
  </si>
  <si>
    <t>Programa de uso eficiente de energía.</t>
  </si>
  <si>
    <t>Desplazamiento en autos de servidores públicos</t>
  </si>
  <si>
    <t>N/A</t>
  </si>
  <si>
    <t>Parqueaderos y
exteriores</t>
  </si>
  <si>
    <t>Gasolina, Diésel o gas natural</t>
  </si>
  <si>
    <t>Consumo de combustibles</t>
  </si>
  <si>
    <t>vertimiento en suelo, emisiones</t>
  </si>
  <si>
    <t>A nivel informativo</t>
  </si>
  <si>
    <t>Contrato de mantenimiento de vehículos.</t>
  </si>
  <si>
    <t>Aire</t>
  </si>
  <si>
    <t>Emisión de fuentes móviles</t>
  </si>
  <si>
    <t>emisiones de CO2 - NO2</t>
  </si>
  <si>
    <t>Contaminación del aire</t>
  </si>
  <si>
    <t xml:space="preserve">Hoja de vida de vehículos </t>
  </si>
  <si>
    <t>aceite, liquido de frenos y gasolina</t>
  </si>
  <si>
    <t>Derrames</t>
  </si>
  <si>
    <t>EMERGENCIA</t>
  </si>
  <si>
    <t>vertimiento en suelo</t>
  </si>
  <si>
    <t>Anual</t>
  </si>
  <si>
    <t>Procedimiento para la atención y respuesta ante
emergencias ambientales
Contar con Kit de emergencias ambientales.</t>
  </si>
  <si>
    <t xml:space="preserve">Asistencia Técnica/trabajo en campo </t>
  </si>
  <si>
    <t>Diferentes escenarios del país</t>
  </si>
  <si>
    <t>Papel del material impreso relacionado con los temas tratados</t>
  </si>
  <si>
    <t>Consumo de papel</t>
  </si>
  <si>
    <t>Reducida</t>
  </si>
  <si>
    <t xml:space="preserve">
Guía de Buenas Practicas Ambientales</t>
  </si>
  <si>
    <t>Diferentes escenarios del País</t>
  </si>
  <si>
    <t>materiales/alimentos-bebidas</t>
  </si>
  <si>
    <t>Contaminación del Suelo</t>
  </si>
  <si>
    <t>Guía de Buenas Practicas Ambientales</t>
  </si>
  <si>
    <t>Proceso de Apoyo
Gestión Administrativa</t>
  </si>
  <si>
    <t>Aseo de las instalaciones</t>
  </si>
  <si>
    <t>Todas las áreas de LA  ANLA</t>
  </si>
  <si>
    <t>Agua en actividades de lavado de implementos de aseo (traperos, limpiones, Balletillas entre otras, utilería (Losa, cubiertos entre otros),</t>
  </si>
  <si>
    <t>Programa de uso eficiente de agua 
Guía de Buenas Practicas Ambientales</t>
  </si>
  <si>
    <t>productos quimicos - liquidos para limpieza</t>
  </si>
  <si>
    <t>Manejo y consumo de sustancias Químicas</t>
  </si>
  <si>
    <t>alimentos-bebidas/otros</t>
  </si>
  <si>
    <t>agua</t>
  </si>
  <si>
    <t>Contaminación del agua</t>
  </si>
  <si>
    <t>Guía de Buenas Practicas Ambientales.</t>
  </si>
  <si>
    <t>Mantenimientos locativos</t>
  </si>
  <si>
    <t>Solventes, impermeabilizantes</t>
  </si>
  <si>
    <t>Semestral</t>
  </si>
  <si>
    <t>Exigencia ambiental en el Contrato de ferretería.
Supervisión ambiental al contratista. 
Buenas practicas ambientales.</t>
  </si>
  <si>
    <t>Derrame de productos químicos</t>
  </si>
  <si>
    <t>Contaminación de agua o suelo
Aumento del volumen de residuos a disponer</t>
  </si>
  <si>
    <t>Procedimiento para la atención y respuesta ante
emergencias ambientales.</t>
  </si>
  <si>
    <t>Piezas del inmobiliario, archivadores, estructuras metálicas para cortinas, balastros, canales para cableado, sillas, entre otros.</t>
  </si>
  <si>
    <t>Generación de residuos no aprovechables</t>
  </si>
  <si>
    <t>ladrillo, bloque, cemento, arena, otros</t>
  </si>
  <si>
    <t>Generación de escombros y otros residuos especiales</t>
  </si>
  <si>
    <t>pinturas, varsol, trapos y brochas impregnados con sustancias químicas como pinturas y otros), Como también de sus envases y empaques</t>
  </si>
  <si>
    <t>Generación de residuos peligrosos</t>
  </si>
  <si>
    <t>Operación de Planta Eléctrica</t>
  </si>
  <si>
    <t>Rampa- parqueadero</t>
  </si>
  <si>
    <t>ACPM</t>
  </si>
  <si>
    <t>ANORMAL</t>
  </si>
  <si>
    <t>Programa de mantenimiento de  Plantas Eléctricas</t>
  </si>
  <si>
    <t>aire</t>
  </si>
  <si>
    <t>Emisión de Ruido Ambiental</t>
  </si>
  <si>
    <t>Contaminación Auditiva</t>
  </si>
  <si>
    <t>Ruido</t>
  </si>
  <si>
    <t>Gases</t>
  </si>
  <si>
    <t>Emisión de Gases</t>
  </si>
  <si>
    <t>Derrame de combustible</t>
  </si>
  <si>
    <t>Buenas practicas para el almacenamiento y cargue de combustible
Diques de contención
Procedimiento de atención de emergencias</t>
  </si>
  <si>
    <t>Operación de Bombas de Agua</t>
  </si>
  <si>
    <t>Piso -1 y -2</t>
  </si>
  <si>
    <t>Energía eléctrica</t>
  </si>
  <si>
    <t>Programa de Uso eficiente de Energía
Mantenimiento de las bombas</t>
  </si>
  <si>
    <t>Mantenimiento de Bombas y Plantas Eléctricas</t>
  </si>
  <si>
    <t>Piso -1, -2
Rampa - parqueadero</t>
  </si>
  <si>
    <t>Lubricantes, desengrasantes, otros</t>
  </si>
  <si>
    <t xml:space="preserve">Exigencia ambiental en el Contrato de Mantenimiento 
Supervisión ambiental </t>
  </si>
  <si>
    <t>Empaques de cartón o plástico</t>
  </si>
  <si>
    <t>Aumento de residuos a aprovechar</t>
  </si>
  <si>
    <t>Programa de Gestión Integral de Residuos
Exigencia ambiental en los Contratos relacionados</t>
  </si>
  <si>
    <t>Aceites usados, trapos impregnados de solventes, filtros contaminados</t>
  </si>
  <si>
    <t>Incremento en el volumen de residuos peligrosos a disponer</t>
  </si>
  <si>
    <t>Uso de Ascensores</t>
  </si>
  <si>
    <t>Ascensor en todos los pisos</t>
  </si>
  <si>
    <t>Programa de Uso eficiente de Energía
Guía de Buenas Practicas Ambientales.</t>
  </si>
  <si>
    <t xml:space="preserve"> CAXDAC</t>
  </si>
  <si>
    <t>Ascensor para el Piso 4° y 12° -13°</t>
  </si>
  <si>
    <t>Mantenimiento de Ascensores</t>
  </si>
  <si>
    <t xml:space="preserve"> Ascensor en todos los pisos</t>
  </si>
  <si>
    <t>Desengrasantes y otros</t>
  </si>
  <si>
    <t xml:space="preserve">Programa de Gestión Integral de Residuos
Exigencia ambiental en los Contratos relacionados
Supervisión  ambiental </t>
  </si>
  <si>
    <t>Aceites usados, filtros y trapos contaminadas</t>
  </si>
  <si>
    <t>Mantenimiento de Equipos de Aire Acondicionado</t>
  </si>
  <si>
    <t>Piso -1 Data center - Archivo</t>
  </si>
  <si>
    <t xml:space="preserve">R 22 en centro de cómputo </t>
  </si>
  <si>
    <t>Uso de gases refrigerantes</t>
  </si>
  <si>
    <t>emisiones</t>
  </si>
  <si>
    <t>Afectación de la capa de ozono</t>
  </si>
  <si>
    <t>Uso de gases refrigerantes permitidos por la legislación
Exigencias ambientales en el contrato 
Supervisión  ambiental</t>
  </si>
  <si>
    <t>Escape de R22</t>
  </si>
  <si>
    <t>Escape de gas refrigerante</t>
  </si>
  <si>
    <t>Exigencias ambientales en el contrato 
Supervisión  ambiental</t>
  </si>
  <si>
    <t>Vigilancia</t>
  </si>
  <si>
    <t>Parqueaderos y Área Perimetral</t>
  </si>
  <si>
    <t>Ladrido de los perros de vigilancia canina</t>
  </si>
  <si>
    <t>Generación de ruido</t>
  </si>
  <si>
    <t>Exigencias en el contrato de acuerdo a la normatividad aplicable 
Supervisión del contrato</t>
  </si>
  <si>
    <t>Fumigación</t>
  </si>
  <si>
    <t>Todas las áreas</t>
  </si>
  <si>
    <t>Productos químicos</t>
  </si>
  <si>
    <t>Generación de emisiones atmosféricas</t>
  </si>
  <si>
    <t>Plaguicidas</t>
  </si>
  <si>
    <t>Envases de plaguicidas</t>
  </si>
  <si>
    <t>Almacenamiento de residuos</t>
  </si>
  <si>
    <t>Centro de Acopio de Residuos</t>
  </si>
  <si>
    <t>Residuos</t>
  </si>
  <si>
    <t>Buenas practicas para el almacenamiento de residuos 
Programa de Gestión Integral de Residuos</t>
  </si>
  <si>
    <t>Proceso de Apoyo
Gestión Técnologica</t>
  </si>
  <si>
    <t>Servicio de Fotocopiado, Impresión y Scaneado</t>
  </si>
  <si>
    <t>CLL 37 / CAXDAC</t>
  </si>
  <si>
    <t>Papel y tintas de impresión</t>
  </si>
  <si>
    <t>Suministro de papel y tóner</t>
  </si>
  <si>
    <t>Programa de Uso Racional de Energía
Exigencia ambiental de Equipos de consumo eficiente de energía</t>
  </si>
  <si>
    <t>Tóner y cartuchos de impresión</t>
  </si>
  <si>
    <t>Adquisición y Mantenimiento de Equipos de Computo</t>
  </si>
  <si>
    <t>Productos químicos de limpieza de equipos electrónicos</t>
  </si>
  <si>
    <t>Residuos de Aparatos Eléctricos y Electrónicos</t>
  </si>
  <si>
    <t>Generación de RAEE's</t>
  </si>
  <si>
    <t>Incremento en el volumen de RAEE's a disponer</t>
  </si>
  <si>
    <t>Programa de Gestión Integral de Residuos
Exigencia ambiental en los Contratos 
Supervisión  ambiental</t>
  </si>
  <si>
    <t>Mantenimiento de la UPS</t>
  </si>
  <si>
    <t>CLL 37/CAXDAC</t>
  </si>
  <si>
    <t>Piso -1</t>
  </si>
  <si>
    <t>Baterías de UPS</t>
  </si>
  <si>
    <t>Exigencia ambiental en los Contratos 
Supervisión  ambiental</t>
  </si>
  <si>
    <t>Mantenimiento de Aire Acondicionado</t>
  </si>
  <si>
    <t xml:space="preserve">Centro de Cómputo </t>
  </si>
  <si>
    <t>R 21</t>
  </si>
  <si>
    <t>Uso de gases refrigerantes permitios por la legislación
Exigencias ambientales en el contrato
Supervisión  ambiental</t>
  </si>
  <si>
    <t>Escape de R21</t>
  </si>
  <si>
    <t xml:space="preserve">Exigencia ambiental en el Contrato 
Supervisión ambiental </t>
  </si>
  <si>
    <t>FASE DE LA ACTIVIDAD O SERVICIO</t>
  </si>
  <si>
    <t xml:space="preserve">Antes </t>
  </si>
  <si>
    <t>Durante</t>
  </si>
  <si>
    <t>Después</t>
  </si>
  <si>
    <t>Condición de operación</t>
  </si>
  <si>
    <t>Normal</t>
  </si>
  <si>
    <t>Anormal</t>
  </si>
  <si>
    <t>Emergencia</t>
  </si>
  <si>
    <t>ORIGEN DE LA ACTIVIDAD</t>
  </si>
  <si>
    <t>Propia</t>
  </si>
  <si>
    <t>Externa</t>
  </si>
  <si>
    <t>Existencia Legal</t>
  </si>
  <si>
    <t>Si y está reglamentada</t>
  </si>
  <si>
    <t>Si y no está reglamentada</t>
  </si>
  <si>
    <t>Cumplimiento Legal</t>
  </si>
  <si>
    <t>Cumple</t>
  </si>
  <si>
    <t>No aplica</t>
  </si>
  <si>
    <t>No cumple</t>
  </si>
  <si>
    <t>Frecuencia</t>
  </si>
  <si>
    <t>Diario</t>
  </si>
  <si>
    <t>Semanal</t>
  </si>
  <si>
    <t>Bimensual</t>
  </si>
  <si>
    <t>Trimestral</t>
  </si>
  <si>
    <t>Alto</t>
  </si>
  <si>
    <t>Moderado</t>
  </si>
  <si>
    <t>Bajo</t>
  </si>
  <si>
    <t>ALCANCE</t>
  </si>
  <si>
    <t>Extenso (Tiene efecto o es tratado fuera de los límites de la organización)</t>
  </si>
  <si>
    <t>Extenso</t>
  </si>
  <si>
    <t>Local (No rebasa los límites o es tratado dentro de la organización)</t>
  </si>
  <si>
    <t xml:space="preserve">Local </t>
  </si>
  <si>
    <t>Puntual (Tiene efecto en un espacio reducido dentro de la organización)</t>
  </si>
  <si>
    <t>Puntual</t>
  </si>
  <si>
    <t>Exigencia</t>
  </si>
  <si>
    <t>Si se presenta una o más de las siguientes condiciones: 
1 Existe o existió acción legal contra la organización; 
2 Existe reclamo de la comunidad (insatisfacción justificada); 
3 Existe un acuerdo firmado con un cliente o comunidad; 
4 Existe reclamo de los empleados (insatisfacción justificada)</t>
  </si>
  <si>
    <t>Existe</t>
  </si>
  <si>
    <t>Cualquiera de las anteriores sin implicaciones legales</t>
  </si>
  <si>
    <t>Existe con implicación legales</t>
  </si>
  <si>
    <t>No existe acuerdo o reclamo</t>
  </si>
  <si>
    <t>Gestión</t>
  </si>
  <si>
    <t>No existe gestión en cuanto a las acciones emprendidas contra la organización o la gestión no ha sido satisfactoria o bien sea no se ha cumplido el acuerdo</t>
  </si>
  <si>
    <t>No existe gestión</t>
  </si>
  <si>
    <t>La gestión ha sido satisfactoria o el acuerdo sigue vigente</t>
  </si>
  <si>
    <t>Gestión satisfactoria</t>
  </si>
  <si>
    <t>Control</t>
  </si>
  <si>
    <t>Aplicación rutinaria</t>
  </si>
  <si>
    <t>Rutinario</t>
  </si>
  <si>
    <t>Se aplica eventualmente</t>
  </si>
  <si>
    <t>Eventual</t>
  </si>
  <si>
    <t>Fecha</t>
  </si>
  <si>
    <t>05-08-2022</t>
  </si>
  <si>
    <t>Versión</t>
  </si>
  <si>
    <t>Código</t>
  </si>
  <si>
    <t>GA-FO-15</t>
  </si>
  <si>
    <t>FASE DE ACTIVIDAD / SERVICIO 
(Ciclo de vida)</t>
  </si>
  <si>
    <t>LOCALIZACION</t>
  </si>
  <si>
    <t>ENTRADAS 
(Que usa)</t>
  </si>
  <si>
    <t>CONDICION DE OPERACIÓN</t>
  </si>
  <si>
    <t>SALIDAS
(Que genera)</t>
  </si>
  <si>
    <t>RIESGO</t>
  </si>
  <si>
    <t>VALORACIÓN</t>
  </si>
  <si>
    <t>SIGNIFICANCIA</t>
  </si>
  <si>
    <t>CONTROL</t>
  </si>
  <si>
    <t xml:space="preserve">MANEJO AMBIENTAL </t>
  </si>
  <si>
    <t>LEGAL</t>
  </si>
  <si>
    <t>IMPACTO</t>
  </si>
  <si>
    <t>PARTES INTERESADAS</t>
  </si>
  <si>
    <t>SIGNIFICANCIA
 TOTAL</t>
  </si>
  <si>
    <t>SIGNIFICATIVO ALTO</t>
  </si>
  <si>
    <t xml:space="preserve">SIGNIFICATIVO MEDIO </t>
  </si>
  <si>
    <t xml:space="preserve">SIGNIFICATIVO BAJO </t>
  </si>
  <si>
    <t>AMENAZA</t>
  </si>
  <si>
    <t>OPORTUNIDAD</t>
  </si>
  <si>
    <t>Existencia</t>
  </si>
  <si>
    <t>Cumplimiento</t>
  </si>
  <si>
    <t>Severidad</t>
  </si>
  <si>
    <t>Alcance</t>
  </si>
  <si>
    <t xml:space="preserve">Actividades administrativas y misionales realizadas </t>
  </si>
  <si>
    <t>Instalaciones Internas</t>
  </si>
  <si>
    <t>Manejo de archivo, publicaciones, impresión y fotocopiado de documentos que genera la ANLA, comunicaciones internas y externas, documentos y correspondencia en medio físico.</t>
  </si>
  <si>
    <t xml:space="preserve">Contaminacion del suelo. Consumo excesivo de energía.  </t>
  </si>
  <si>
    <t xml:space="preserve">Uso de papel de fuentes renovables </t>
  </si>
  <si>
    <t>Control Operacional</t>
  </si>
  <si>
    <t xml:space="preserve">
GA-MN-10 MANUAL BUENAS PRACTICAS AMBIENTALES</t>
  </si>
  <si>
    <t>Uso continúo de energía en impresoras, fotocopiadora, computadoras, equipos de comunicación y en general equipo electrónico, Uso del servicio de energía eléctrica para fuentes de iluminación</t>
  </si>
  <si>
    <t>Gasto de energía</t>
  </si>
  <si>
    <t xml:space="preserve">Agotamiento de Recursos. </t>
  </si>
  <si>
    <t>Alto consumo de la energía</t>
  </si>
  <si>
    <t>Sensibilización a funcionarios y contratistas</t>
  </si>
  <si>
    <t xml:space="preserve">
GA-MN-10 MANUAL BUENAS PRACTICAS AMBIENTALES 
Contrato de servicio de impresoras con requisitos asociados a impresoras de bajo consumo energetico. Compra de equipos de computo con caracteristicas de  de bajo consumo energetico</t>
  </si>
  <si>
    <t>Generación de residuos aprovechables</t>
  </si>
  <si>
    <t xml:space="preserve">Agotamiento de Recursos </t>
  </si>
  <si>
    <t>Aumento de residuos al relleno sanitario</t>
  </si>
  <si>
    <t>Reutilizar, Reducir y Reciclar</t>
  </si>
  <si>
    <t>GA-PN-02 PLAN GESTIÓN INTEGRAL DE RESIDUOS SÓLIDOS -PGIRS</t>
  </si>
  <si>
    <t>Generación Residuos No Aprovechables</t>
  </si>
  <si>
    <t>Sobrepresión del 
relleno sanitario . contaminación de suelo y/o fuentes hidricas.</t>
  </si>
  <si>
    <t xml:space="preserve">Desempeño Ambiental </t>
  </si>
  <si>
    <t>GA-PN-02 PLAN GESTIÓN INTEGRAL DE RESIDUOS SÓLIDOS -PGIRS
GA-MN-10 MANUAL BUENAS PRACTICAS AMBIENTALES</t>
  </si>
  <si>
    <t>Adquisición de bienes y servicios</t>
  </si>
  <si>
    <t>Bienes muebles e inmuebles y servicios</t>
  </si>
  <si>
    <t>Control ambiental de procesos, productos y servicios comprados</t>
  </si>
  <si>
    <t>Agotamiento de los Recursos</t>
  </si>
  <si>
    <t>Mejora ambiental en los procesos productos y servicios que adquiere la entidad</t>
  </si>
  <si>
    <t>Mecanismos de mejora, control y seguimiento.</t>
  </si>
  <si>
    <t>Criterios ambientales en procesos de contratación de bienes y servicios</t>
  </si>
  <si>
    <t>Baños de Instalaciones Internas</t>
  </si>
  <si>
    <t>Agua utilizada para el funcionamiento de la batería sanitaria (Sanitario, Orinal y lavamanos)</t>
  </si>
  <si>
    <t>Agotamiento de Recursos. Contaminacion de fuentes hidricas</t>
  </si>
  <si>
    <t>Uso de sistemas ahorradores</t>
  </si>
  <si>
    <t>GA-MN-10 MANUAL BUENAS PRACTICAS AMBIENTALES</t>
  </si>
  <si>
    <t>Jabón de manos</t>
  </si>
  <si>
    <t>Aumento en la demanda de recursos. Contaminacoion de fuentes hidricas.</t>
  </si>
  <si>
    <t>Alto consumo de insumos</t>
  </si>
  <si>
    <t>Papel aseo/ toallas aseo</t>
  </si>
  <si>
    <t>Desplazamientos terrestes de servidores públicos</t>
  </si>
  <si>
    <t>Gasolina (vehículos)</t>
  </si>
  <si>
    <t>Emisiones de CO2 - NO2</t>
  </si>
  <si>
    <t>Agotamiento de Recursos. Contaminacion atmosferica</t>
  </si>
  <si>
    <t>Aumento de las emisiones GEI.</t>
  </si>
  <si>
    <t>Control con mantenimientos y revisiones</t>
  </si>
  <si>
    <t>Revisión tecno mecánica.
Curso Eco conduccion / SDA
Compra de vehiculos eléctricos (2)</t>
  </si>
  <si>
    <t>Aceite, liquido de frenos y gasolina  (vehículos)
(Proceso que es contratado, y para éste caso particular es externo a las instalaciones)</t>
  </si>
  <si>
    <t>Vertimiento en suelo</t>
  </si>
  <si>
    <t>Generacion de residuos peligrosos (contaminados).</t>
  </si>
  <si>
    <t>GA-PN-03 Plan de Atención de Emergencias Ambientales ANLA 
Contrato de mantenimiento de vehículos</t>
  </si>
  <si>
    <t>Electricidad  (vehículos)</t>
  </si>
  <si>
    <t>Consumo de energía
eléctrica</t>
  </si>
  <si>
    <t>Alto consumo de energia</t>
  </si>
  <si>
    <t>Reduccion de emisiones de GEI. Sensibilización a funcionarios y contratistas</t>
  </si>
  <si>
    <t>Contrato de mantenimiento de vehículos.
GA-MN-10 MANUAL BUENAS PRACTICAS AMBIENTALES</t>
  </si>
  <si>
    <t>Desplazamientos aereos de servidores públicos</t>
  </si>
  <si>
    <t>Instalaciones Internas / externas</t>
  </si>
  <si>
    <t>Gasolina (aviones)</t>
  </si>
  <si>
    <t>Emisiones de CO2, CH4, N2O</t>
  </si>
  <si>
    <t>Altas emisiones de GEI. Aumento de la huella de carbono de la entidad.</t>
  </si>
  <si>
    <t>GA-FO-50 HERRAMIENTA DE ESTIMACIÓN Y CÁLCULO DE GASES DE EFECTO INVERNADERO (GEI)</t>
  </si>
  <si>
    <t>Deterioro del recurso.</t>
  </si>
  <si>
    <t>Contaminacion de fuentes hidricas</t>
  </si>
  <si>
    <t>Sensibilización a personal de aseo</t>
  </si>
  <si>
    <t>Productos químicos - líquidos para limpieza y desinfeccion</t>
  </si>
  <si>
    <t>Manejo de sustancias Químicas</t>
  </si>
  <si>
    <t>Alto consumo de insumos y  contaminación al suelo</t>
  </si>
  <si>
    <t>Sensibilización a personal de aseo. Verificacion de fichas de seguridad.</t>
  </si>
  <si>
    <t>Contrato aseo y cafetería</t>
  </si>
  <si>
    <t>Mantenimiento en infraestructura</t>
  </si>
  <si>
    <t>Piezas del inmobiliario, archivadores,  balastros, canales para cableado, sillas, entre otros.</t>
  </si>
  <si>
    <t>Generación de residuos aprovechables / no aprovechables</t>
  </si>
  <si>
    <t>Mantenimiento red electrica</t>
  </si>
  <si>
    <t>Luminarias LED, cableado, piezas o repuestos para el sistema electrico</t>
  </si>
  <si>
    <t>Generación de residuos especiales</t>
  </si>
  <si>
    <t xml:space="preserve">Piezas, tubería LED, residuos de cobre o cable </t>
  </si>
  <si>
    <t>Contaminación del ambiente</t>
  </si>
  <si>
    <t>Incremento en el volumen de residuos especiales a disponer</t>
  </si>
  <si>
    <t>Gestión Integral de residuos especiales</t>
  </si>
  <si>
    <t xml:space="preserve">Mantenimiento red hídrica </t>
  </si>
  <si>
    <t xml:space="preserve">Fugas </t>
  </si>
  <si>
    <t>Daño a la infraestructura</t>
  </si>
  <si>
    <t>Desperdicio del recurso agua</t>
  </si>
  <si>
    <t>Mantenimiento preventivo de las redes</t>
  </si>
  <si>
    <t xml:space="preserve">Sensibilización a funcionarios y contratistas. </t>
  </si>
  <si>
    <t>Almacenamiento de residuos aprovechables</t>
  </si>
  <si>
    <t>Centro de Acopio de Residuos (Contenedor ubicado en sotano)</t>
  </si>
  <si>
    <t>Cartón, papel de archivo, botellas de plástico, carpetas, plegadiza, elementos metalicos (chatarra).</t>
  </si>
  <si>
    <t>Residuos solidos aprovechables</t>
  </si>
  <si>
    <t>Aumento de volumen de generación de residuos</t>
  </si>
  <si>
    <t>Reutilización de residuos</t>
  </si>
  <si>
    <t>Proceso de Apoyo
Gestión Tecnológica</t>
  </si>
  <si>
    <t>Servicio de Fotocopiado, Impresión y Escaneado</t>
  </si>
  <si>
    <t>Papel</t>
  </si>
  <si>
    <t xml:space="preserve">Suministro de papel </t>
  </si>
  <si>
    <t>Aumento en la demanda de recursos.  Deterioro de los recursos.</t>
  </si>
  <si>
    <t>Tóner</t>
  </si>
  <si>
    <t>Disponer de la forma correcta</t>
  </si>
  <si>
    <t>Contrato de servicio de impresoras con requisitos asociados a programas de aprovechamiento y disposicion final de toners.</t>
  </si>
  <si>
    <t>Productos químicos de limpieza y mantenimiento de impresoras (Proceso que es contratado)</t>
  </si>
  <si>
    <t>Emisiones</t>
  </si>
  <si>
    <t>Contaminación de los recursos naturales</t>
  </si>
  <si>
    <t>Contaminación al suelo y fuentes hidricas</t>
  </si>
  <si>
    <t>Personal capacitado. Gestion integral de residuos peligrosos.</t>
  </si>
  <si>
    <t>Exigencias ambientales en el contrato por acuerdo marco de tienda virtual.</t>
  </si>
  <si>
    <t>Adquisición Equipos de Computo</t>
  </si>
  <si>
    <t>Residuos de Aparatos Eléctricos y Electrónicos (RAEE)</t>
  </si>
  <si>
    <t>Aumento de residuos al relleno sanitario. Incremento en el volumen de RAEE's a disponer</t>
  </si>
  <si>
    <t>Gestion integral de residuos especiales</t>
  </si>
  <si>
    <t>Atención al ciudadano</t>
  </si>
  <si>
    <t>Posibles situaciones de orden público que puedan desembocar en ataques a las instalaciones</t>
  </si>
  <si>
    <t xml:space="preserve">Centro de Orientación al Ciudadano (Locales 110, 111 y 112) </t>
  </si>
  <si>
    <t>Materiales de la infraestructura del lugar</t>
  </si>
  <si>
    <t xml:space="preserve">Generación de residuos No aprovechables </t>
  </si>
  <si>
    <t>Residuos No Aprovechables</t>
  </si>
  <si>
    <t>Contaminación y  daño a la infraestructura</t>
  </si>
  <si>
    <t>Gestión Integral de residuos sólidos</t>
  </si>
  <si>
    <t xml:space="preserve">GA-PN-02 PLAN GESTIÓN INTEGRAL DE RESIDUOS SÓLIDOS -PGIRS
GA-PN-03 PLAN DE ATENCIÓN DE EMERGENCIAS AMBIENTALES ANLA </t>
  </si>
  <si>
    <t>Desastres naturales</t>
  </si>
  <si>
    <t>Terremoto, incendio</t>
  </si>
  <si>
    <t>Generación de escombros</t>
  </si>
  <si>
    <t>Escombros</t>
  </si>
  <si>
    <t xml:space="preserve">Contaminación y  Daño a la infraestructura. Deterioro de los recursos. </t>
  </si>
  <si>
    <t xml:space="preserve">GA-PN-03  PLAN DE ATENCIÓN DE EMERGENCIAS AMBIENTALES ANLA </t>
  </si>
  <si>
    <t xml:space="preserve">Generación de
residuos de
bioseguridad </t>
  </si>
  <si>
    <t>Gafas, tapabocas, frascos de alcohol, botellas de antibacterial, pañitos y similares.</t>
  </si>
  <si>
    <t>Generación Residuos</t>
  </si>
  <si>
    <t>Residuos sólidos No Aprovechables</t>
  </si>
  <si>
    <t>Aumento en la generación de residuos solidos No Aprovechables. Sobrellenado de relleno sanitario.</t>
  </si>
  <si>
    <t>Gestion integral de residuos sólidos aprovechables /  No Aprovechables</t>
  </si>
  <si>
    <t xml:space="preserve">ENTRADAS 
</t>
  </si>
  <si>
    <t>SALIDAS</t>
  </si>
  <si>
    <t>Uso continúo de energía en impresoras, fotocopiadora, computadoras, equipos de comunicación y en general equipo electrónico. Uso del servicio de energía eléctrica para fuentes de iluminación.</t>
  </si>
  <si>
    <t>Agua en actividades de lavado de implementos de aseo (traperos, limpiones, balletillas entre otras) y elementos de utilería (Pocillos, vasos, platos, entre otros).</t>
  </si>
  <si>
    <t>Residuos aprovechables</t>
  </si>
  <si>
    <t>Residuos sólidos</t>
  </si>
  <si>
    <t>Mantenimiento red eléctrica</t>
  </si>
  <si>
    <t>Acopio temporal de residuos aprovechables</t>
  </si>
  <si>
    <t xml:space="preserve">Residuos No Aprovechables </t>
  </si>
  <si>
    <t>Atención al ciudadano y posibles situaciones de orden público que puedan desembocar en ataques a las instalaciones</t>
  </si>
  <si>
    <t>Visitas de campo para evaluación y seguimiento ambiental</t>
  </si>
  <si>
    <t>Territorio nacional / Zonas rurales y urbanas</t>
  </si>
  <si>
    <t>Uso de recursos</t>
  </si>
  <si>
    <t>Personal técnico</t>
  </si>
  <si>
    <t xml:space="preserve">Residuos sólidos </t>
  </si>
  <si>
    <t>Agotamiento de recursos</t>
  </si>
  <si>
    <t>Proceso Estrategico
Direccionamiento Tecnológico</t>
  </si>
  <si>
    <t xml:space="preserve">Generación de residuos, consumo de energía, consumo de agua.  </t>
  </si>
  <si>
    <t xml:space="preserve">GA-MN-10 MANUAL BUENAS PRACTICAS AMBIENTALES
TH-FO-23 MEDEVAC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</si>
</sst>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 Narrow"/>
      <family val="2"/>
    </font>
    <font>
      <sz val="12"/>
      <color theme="1"/>
      <name val="Arial"/>
      <family val="2"/>
    </font>
    <font>
      <sz val="13"/>
      <name val="Arial Narrow"/>
      <family val="2"/>
    </font>
    <font>
      <sz val="20"/>
      <name val="Arial Narrow"/>
      <family val="2"/>
    </font>
    <font>
      <sz val="12"/>
      <name val="Arial Narrow"/>
      <family val="2"/>
    </font>
    <font>
      <sz val="13"/>
      <color theme="8"/>
      <name val="Arial Narrow"/>
      <family val="2"/>
    </font>
    <font>
      <sz val="13"/>
      <color rgb="FFFF0000"/>
      <name val="Arial Narrow"/>
      <family val="2"/>
    </font>
    <font>
      <sz val="13"/>
      <color theme="8" tint="-0.249977111117893"/>
      <name val="Arial Narrow"/>
      <family val="2"/>
    </font>
    <font>
      <sz val="13"/>
      <color theme="5" tint="-0.249977111117893"/>
      <name val="Arial Narrow"/>
      <family val="2"/>
    </font>
    <font>
      <sz val="8"/>
      <color theme="1"/>
      <name val="Arial Narrow"/>
      <family val="2"/>
    </font>
    <font>
      <b/>
      <sz val="13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99"/>
      </patternFill>
    </fill>
    <fill>
      <patternFill patternType="solid">
        <fgColor theme="9" tint="0.39997558519241921"/>
        <bgColor rgb="FF6699FF"/>
      </patternFill>
    </fill>
    <fill>
      <patternFill patternType="solid">
        <fgColor theme="9" tint="0.39997558519241921"/>
        <bgColor rgb="FFBDBD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rgb="FF99FF33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9" fillId="9" borderId="0" xfId="0" applyFont="1" applyFill="1"/>
    <xf numFmtId="0" fontId="9" fillId="9" borderId="0" xfId="0" applyFont="1" applyFill="1" applyAlignment="1">
      <alignment horizontal="center" vertical="center" wrapText="1"/>
    </xf>
    <xf numFmtId="0" fontId="8" fillId="9" borderId="0" xfId="0" applyFont="1" applyFill="1"/>
    <xf numFmtId="0" fontId="8" fillId="9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1" fontId="0" fillId="10" borderId="1" xfId="0" applyNumberFormat="1" applyFill="1" applyBorder="1" applyAlignment="1">
      <alignment horizontal="center" vertical="center"/>
    </xf>
    <xf numFmtId="0" fontId="0" fillId="10" borderId="4" xfId="0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justify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rgb="FF92D050"/>
        </patternFill>
      </fill>
    </dxf>
    <dxf>
      <fill>
        <patternFill>
          <bgColor rgb="FFFFFF29"/>
        </patternFill>
      </fill>
    </dxf>
    <dxf>
      <fill>
        <patternFill>
          <bgColor rgb="FFFF4B4B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indexed="17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C000"/>
          <bgColor rgb="FFCC66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indexed="17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C000"/>
          <bgColor rgb="FFCC66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indexed="17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C000"/>
          <bgColor rgb="FFCC6600"/>
        </patternFill>
      </fill>
    </dxf>
    <dxf>
      <fill>
        <patternFill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00FFFF"/>
      <color rgb="FFFFFF00"/>
      <color rgb="FF66FF33"/>
      <color rgb="FFF68EB6"/>
      <color rgb="FFFF3300"/>
      <color rgb="FFF1518E"/>
      <color rgb="FFFF4B4B"/>
      <color rgb="FFFFFF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661679</xdr:colOff>
      <xdr:row>0</xdr:row>
      <xdr:rowOff>40822</xdr:rowOff>
    </xdr:from>
    <xdr:to>
      <xdr:col>3</xdr:col>
      <xdr:colOff>218937</xdr:colOff>
      <xdr:row>2</xdr:row>
      <xdr:rowOff>170868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494F3BED-B5FB-4C37-AB4B-640F7CC93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04" y="40822"/>
          <a:ext cx="1881358" cy="853946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492997</xdr:colOff>
      <xdr:row>2</xdr:row>
      <xdr:rowOff>186524</xdr:rowOff>
    </xdr:from>
    <xdr:to>
      <xdr:col>3</xdr:col>
      <xdr:colOff>248244</xdr:colOff>
      <xdr:row>2</xdr:row>
      <xdr:rowOff>332643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3B7D788E-673D-4006-85C8-C5C4193B9ACB}"/>
            </a:ext>
          </a:extLst>
        </xdr:cNvPr>
        <xdr:cNvSpPr txBox="1">
          <a:spLocks noChangeArrowheads="1"/>
        </xdr:cNvSpPr>
      </xdr:nvSpPr>
      <xdr:spPr bwMode="auto">
        <a:xfrm>
          <a:off x="769222" y="910424"/>
          <a:ext cx="2079347" cy="146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CO" sz="700" b="0" i="0" u="none" strike="noStrike" baseline="0">
              <a:solidFill>
                <a:srgbClr val="000000"/>
              </a:solidFill>
              <a:latin typeface="Arial Narrow"/>
            </a:rPr>
            <a:t>Ministerio de Ambiente y Desarrollo Sostenible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1088231</xdr:colOff>
      <xdr:row>0</xdr:row>
      <xdr:rowOff>8297</xdr:rowOff>
    </xdr:from>
    <xdr:to>
      <xdr:col>2</xdr:col>
      <xdr:colOff>357187</xdr:colOff>
      <xdr:row>3</xdr:row>
      <xdr:rowOff>66674</xdr:rowOff>
    </xdr:to>
    <xdr:pic>
      <xdr:nvPicPr>
        <xdr:cNvPr id="4" name="Imagen 9">
          <a:extLst>
            <a:ext uri="{FF2B5EF4-FFF2-40B4-BE49-F238E27FC236}">
              <a16:creationId xmlns:a16="http://schemas.microsoft.com/office/drawing/2014/main" id="{5943E75A-1908-3E58-9565-11008E102A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203"/>
        <a:stretch/>
      </xdr:blipFill>
      <xdr:spPr bwMode="auto">
        <a:xfrm>
          <a:off x="1088231" y="8297"/>
          <a:ext cx="1793081" cy="112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trices\Matriz%20de%20Aspectos%20Ambientales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e/OneDrive%20-%20ANLA%20-%20Autoridad%20Nacional%20de%20Licencias%20Ambientales/NO%20MISIONALES/IMPLEMENTACION_SGA/Matriz%20Aspecto%20Impacto%20Ambiental/Matriz_Aspectos_Impactos_Ambientales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soniamontano/OneDrive%20-%20ANLA%20-%20Autoridad%20Nacional%20de%20Licencias%20Ambientales/ANLA-SGA/Documentos%20Varios/C:/Users/julie/OneDrive%20-%20ANLA%20-%20Autoridad%20Nacional%20de%20Licencias%20Ambientales/NO%20MISIONALES/IMPLEMENTACION_SGA/Matriz%20Aspecto%20Impacto%20Ambiental/Matriz_Aspectos_Impactos_Ambientales_2019.xlsx?2E283CF7" TargetMode="External"/><Relationship Id="rId1" Type="http://schemas.openxmlformats.org/officeDocument/2006/relationships/externalLinkPath" Target="file:///\\2E283CF7\Matriz_Aspectos_Impactos_Ambientales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odología"/>
      <sheetName val="Hoja2"/>
      <sheetName val="Matriz AIA MADS V1"/>
      <sheetName val="Hoja1"/>
    </sheetNames>
    <sheetDataSet>
      <sheetData sheetId="0"/>
      <sheetData sheetId="1"/>
      <sheetData sheetId="2"/>
      <sheetData sheetId="3">
        <row r="1">
          <cell r="A1" t="str">
            <v>CLL 37</v>
          </cell>
          <cell r="B1" t="str">
            <v>NORMAL</v>
          </cell>
          <cell r="C1">
            <v>4</v>
          </cell>
          <cell r="D1">
            <v>1</v>
          </cell>
          <cell r="E1">
            <v>1</v>
          </cell>
          <cell r="F1">
            <v>1</v>
          </cell>
          <cell r="G1">
            <v>1</v>
          </cell>
        </row>
        <row r="2">
          <cell r="A2" t="str">
            <v>CAXDAC</v>
          </cell>
          <cell r="B2" t="str">
            <v>ANORMAL</v>
          </cell>
          <cell r="C2">
            <v>-4</v>
          </cell>
          <cell r="D2">
            <v>4</v>
          </cell>
          <cell r="E2">
            <v>4</v>
          </cell>
          <cell r="F2">
            <v>4</v>
          </cell>
          <cell r="G2">
            <v>4</v>
          </cell>
        </row>
        <row r="3">
          <cell r="A3" t="str">
            <v>CLL 37 / CAXDAC</v>
          </cell>
          <cell r="B3" t="str">
            <v xml:space="preserve">EMERGENCIA </v>
          </cell>
          <cell r="D3">
            <v>6</v>
          </cell>
          <cell r="E3">
            <v>6</v>
          </cell>
          <cell r="F3">
            <v>6</v>
          </cell>
          <cell r="G3">
            <v>6</v>
          </cell>
        </row>
        <row r="4">
          <cell r="A4" t="str">
            <v>NA</v>
          </cell>
          <cell r="D4">
            <v>8</v>
          </cell>
          <cell r="F4">
            <v>8</v>
          </cell>
        </row>
        <row r="5">
          <cell r="D5">
            <v>10</v>
          </cell>
          <cell r="F5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"/>
      <sheetName val="Matriz de Aspectos e Impactos"/>
    </sheetNames>
    <sheetDataSet>
      <sheetData sheetId="0">
        <row r="3">
          <cell r="K3" t="str">
            <v>LEGISLACIÓN</v>
          </cell>
          <cell r="M3" t="str">
            <v>AFECTACIÓN</v>
          </cell>
        </row>
        <row r="4">
          <cell r="E4" t="str">
            <v>--</v>
          </cell>
          <cell r="F4" t="str">
            <v>0</v>
          </cell>
          <cell r="G4" t="str">
            <v>--</v>
          </cell>
          <cell r="H4">
            <v>0</v>
          </cell>
          <cell r="I4" t="str">
            <v>--</v>
          </cell>
          <cell r="J4">
            <v>0</v>
          </cell>
          <cell r="K4" t="str">
            <v>--</v>
          </cell>
          <cell r="L4">
            <v>0</v>
          </cell>
          <cell r="M4" t="str">
            <v>--</v>
          </cell>
          <cell r="N4">
            <v>0</v>
          </cell>
        </row>
        <row r="5">
          <cell r="E5" t="str">
            <v>Negativo</v>
          </cell>
          <cell r="F5">
            <v>4</v>
          </cell>
          <cell r="G5" t="str">
            <v>Anual</v>
          </cell>
          <cell r="H5">
            <v>1</v>
          </cell>
          <cell r="I5" t="str">
            <v>Reducida</v>
          </cell>
          <cell r="J5">
            <v>1</v>
          </cell>
          <cell r="K5" t="str">
            <v>No Aplica</v>
          </cell>
          <cell r="L5">
            <v>1</v>
          </cell>
          <cell r="M5" t="str">
            <v>Baja</v>
          </cell>
          <cell r="N5">
            <v>1</v>
          </cell>
        </row>
        <row r="6">
          <cell r="E6" t="str">
            <v>Positivo</v>
          </cell>
          <cell r="F6">
            <v>-4</v>
          </cell>
          <cell r="G6" t="str">
            <v>Semestral</v>
          </cell>
          <cell r="H6">
            <v>4</v>
          </cell>
          <cell r="I6" t="str">
            <v>Área más amplia</v>
          </cell>
          <cell r="J6">
            <v>4</v>
          </cell>
          <cell r="K6" t="str">
            <v>A nivel informativo</v>
          </cell>
          <cell r="L6">
            <v>4</v>
          </cell>
          <cell r="M6" t="str">
            <v>Moderada</v>
          </cell>
          <cell r="N6">
            <v>4</v>
          </cell>
        </row>
        <row r="7">
          <cell r="G7" t="str">
            <v>Mensual</v>
          </cell>
          <cell r="H7">
            <v>6</v>
          </cell>
          <cell r="I7" t="str">
            <v>Fuera de las instalaciones</v>
          </cell>
          <cell r="J7">
            <v>6</v>
          </cell>
          <cell r="K7" t="str">
            <v>Aplica y cumplo</v>
          </cell>
          <cell r="L7">
            <v>6</v>
          </cell>
          <cell r="M7" t="str">
            <v>Alta</v>
          </cell>
          <cell r="N7">
            <v>6</v>
          </cell>
        </row>
        <row r="8">
          <cell r="G8" t="str">
            <v>Semanal</v>
          </cell>
          <cell r="H8">
            <v>8</v>
          </cell>
          <cell r="K8" t="str">
            <v>Aplica, cumplo y debo mejorar</v>
          </cell>
          <cell r="L8">
            <v>8</v>
          </cell>
        </row>
        <row r="9">
          <cell r="G9" t="str">
            <v>Diaria</v>
          </cell>
          <cell r="H9">
            <v>10</v>
          </cell>
          <cell r="K9" t="str">
            <v>Aplica y no cumplo</v>
          </cell>
          <cell r="L9">
            <v>10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5"/>
  <sheetViews>
    <sheetView zoomScale="55" zoomScaleNormal="55" workbookViewId="0">
      <selection activeCell="F10" sqref="F10:F11"/>
    </sheetView>
  </sheetViews>
  <sheetFormatPr baseColWidth="10" defaultColWidth="11.42578125" defaultRowHeight="17.25" x14ac:dyDescent="0.3"/>
  <cols>
    <col min="1" max="1" width="4.140625" style="1" customWidth="1"/>
    <col min="2" max="5" width="17.42578125" style="1" customWidth="1"/>
    <col min="6" max="6" width="38" style="27" customWidth="1"/>
    <col min="7" max="7" width="17.42578125" style="28" customWidth="1"/>
    <col min="8" max="11" width="17.42578125" style="29" customWidth="1"/>
    <col min="12" max="12" width="11.140625" style="29" customWidth="1"/>
    <col min="13" max="13" width="2.42578125" style="30" customWidth="1"/>
    <col min="14" max="14" width="11.140625" style="29" customWidth="1"/>
    <col min="15" max="15" width="4.28515625" style="30" customWidth="1"/>
    <col min="16" max="16" width="11.140625" style="29" customWidth="1"/>
    <col min="17" max="17" width="2.42578125" style="30" customWidth="1"/>
    <col min="18" max="18" width="11.140625" style="29" customWidth="1"/>
    <col min="19" max="19" width="2.42578125" style="30" customWidth="1"/>
    <col min="20" max="20" width="11.140625" style="29" customWidth="1"/>
    <col min="21" max="21" width="2.42578125" style="30" customWidth="1"/>
    <col min="22" max="22" width="8.85546875" style="31" customWidth="1"/>
    <col min="23" max="23" width="24" style="29" customWidth="1"/>
    <col min="24" max="24" width="57.42578125" style="29" customWidth="1"/>
    <col min="25" max="25" width="11.42578125" style="9"/>
    <col min="26" max="35" width="9.28515625" style="1" customWidth="1"/>
    <col min="36" max="16384" width="11.42578125" style="9"/>
  </cols>
  <sheetData>
    <row r="1" spans="1:35" ht="28.5" customHeight="1" x14ac:dyDescent="0.3">
      <c r="A1" s="77"/>
      <c r="B1" s="77"/>
      <c r="C1" s="77"/>
      <c r="D1" s="77"/>
      <c r="E1" s="78" t="s">
        <v>0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" t="s">
        <v>1</v>
      </c>
      <c r="X1" s="8">
        <v>43649</v>
      </c>
    </row>
    <row r="2" spans="1:35" ht="28.5" customHeight="1" x14ac:dyDescent="0.3">
      <c r="A2" s="77"/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" t="s">
        <v>2</v>
      </c>
      <c r="X2" s="7">
        <v>2</v>
      </c>
    </row>
    <row r="3" spans="1:35" ht="28.5" customHeight="1" x14ac:dyDescent="0.3">
      <c r="A3" s="77"/>
      <c r="B3" s="77"/>
      <c r="C3" s="77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" t="s">
        <v>3</v>
      </c>
      <c r="X3" s="7" t="s">
        <v>4</v>
      </c>
    </row>
    <row r="4" spans="1:35" ht="24" customHeight="1" x14ac:dyDescent="0.3">
      <c r="A4" s="76" t="s">
        <v>5</v>
      </c>
      <c r="B4" s="76" t="s">
        <v>6</v>
      </c>
      <c r="C4" s="76" t="s">
        <v>7</v>
      </c>
      <c r="D4" s="76" t="s">
        <v>8</v>
      </c>
      <c r="E4" s="76" t="s">
        <v>9</v>
      </c>
      <c r="F4" s="76" t="s">
        <v>10</v>
      </c>
      <c r="G4" s="76" t="s">
        <v>11</v>
      </c>
      <c r="H4" s="76" t="s">
        <v>12</v>
      </c>
      <c r="I4" s="76" t="s">
        <v>13</v>
      </c>
      <c r="J4" s="76" t="s">
        <v>14</v>
      </c>
      <c r="K4" s="76" t="s">
        <v>15</v>
      </c>
      <c r="L4" s="76" t="s">
        <v>16</v>
      </c>
      <c r="M4" s="76"/>
      <c r="N4" s="76"/>
      <c r="O4" s="76"/>
      <c r="P4" s="76"/>
      <c r="Q4" s="76"/>
      <c r="R4" s="76"/>
      <c r="S4" s="76"/>
      <c r="T4" s="76"/>
      <c r="U4" s="76"/>
      <c r="V4" s="76"/>
      <c r="W4" s="76" t="s">
        <v>17</v>
      </c>
      <c r="X4" s="76" t="s">
        <v>18</v>
      </c>
    </row>
    <row r="5" spans="1:35" ht="46.5" customHeight="1" x14ac:dyDescent="0.3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 t="s">
        <v>19</v>
      </c>
      <c r="M5" s="76"/>
      <c r="N5" s="76" t="s">
        <v>20</v>
      </c>
      <c r="O5" s="76"/>
      <c r="P5" s="76" t="s">
        <v>21</v>
      </c>
      <c r="Q5" s="76"/>
      <c r="R5" s="76" t="s">
        <v>22</v>
      </c>
      <c r="S5" s="76"/>
      <c r="T5" s="76" t="s">
        <v>23</v>
      </c>
      <c r="U5" s="76"/>
      <c r="V5" s="10" t="s">
        <v>24</v>
      </c>
      <c r="W5" s="76"/>
      <c r="X5" s="76"/>
    </row>
    <row r="6" spans="1:35" ht="53.25" customHeight="1" x14ac:dyDescent="0.3">
      <c r="A6" s="11">
        <v>1</v>
      </c>
      <c r="B6" s="72" t="s">
        <v>25</v>
      </c>
      <c r="C6" s="71" t="s">
        <v>26</v>
      </c>
      <c r="D6" s="11" t="s">
        <v>27</v>
      </c>
      <c r="E6" s="12" t="s">
        <v>28</v>
      </c>
      <c r="F6" s="72" t="s">
        <v>29</v>
      </c>
      <c r="G6" s="73" t="s">
        <v>30</v>
      </c>
      <c r="H6" s="73" t="s">
        <v>31</v>
      </c>
      <c r="I6" s="73" t="s">
        <v>32</v>
      </c>
      <c r="J6" s="71" t="s">
        <v>33</v>
      </c>
      <c r="K6" s="73" t="s">
        <v>34</v>
      </c>
      <c r="L6" s="73" t="s">
        <v>35</v>
      </c>
      <c r="M6" s="75">
        <f>VLOOKUP(L6,[2]Anexo!$E$4:$F$6,2,)</f>
        <v>4</v>
      </c>
      <c r="N6" s="73" t="s">
        <v>36</v>
      </c>
      <c r="O6" s="75">
        <f>VLOOKUP(N6,[2]Anexo!$G$4:$H$9,2,)</f>
        <v>10</v>
      </c>
      <c r="P6" s="72" t="s">
        <v>37</v>
      </c>
      <c r="Q6" s="75">
        <f>VLOOKUP(P6,[2]Anexo!$I$4:$J$7,2,)</f>
        <v>6</v>
      </c>
      <c r="R6" s="72" t="s">
        <v>38</v>
      </c>
      <c r="S6" s="75">
        <f>VLOOKUP(R6,[2]Anexo!$K$3:$L$9,2,)</f>
        <v>8</v>
      </c>
      <c r="T6" s="73" t="s">
        <v>39</v>
      </c>
      <c r="U6" s="75">
        <f>VLOOKUP(T6,[2]Anexo!$M$3:$N$7,2,)</f>
        <v>4</v>
      </c>
      <c r="V6" s="73">
        <f t="shared" ref="V6:V12" si="0">SUM(L6:U6)</f>
        <v>32</v>
      </c>
      <c r="W6" s="73" t="str">
        <f t="shared" ref="W6:W12" si="1">+IF(V6&lt;=11,"NO SIGNIFICATIVO",+IF(V6&lt;=20,"SIGNIFICANCIA BAJA",+IF(V6&lt;=27,"SIGNIFICANCIA MEDIA",+IF(V6&gt;=28,"SIGNIFICANCIA ALTA"," "))))</f>
        <v>SIGNIFICANCIA ALTA</v>
      </c>
      <c r="X6" s="72" t="s">
        <v>40</v>
      </c>
    </row>
    <row r="7" spans="1:35" ht="53.25" customHeight="1" x14ac:dyDescent="0.3">
      <c r="A7" s="11">
        <v>2</v>
      </c>
      <c r="B7" s="72"/>
      <c r="C7" s="71"/>
      <c r="D7" s="12" t="s">
        <v>41</v>
      </c>
      <c r="E7" s="12" t="s">
        <v>42</v>
      </c>
      <c r="F7" s="72"/>
      <c r="G7" s="73"/>
      <c r="H7" s="73"/>
      <c r="I7" s="73"/>
      <c r="J7" s="71"/>
      <c r="K7" s="73"/>
      <c r="L7" s="73"/>
      <c r="M7" s="75"/>
      <c r="N7" s="73"/>
      <c r="O7" s="75"/>
      <c r="P7" s="72"/>
      <c r="Q7" s="75"/>
      <c r="R7" s="72"/>
      <c r="S7" s="75"/>
      <c r="T7" s="73"/>
      <c r="U7" s="75"/>
      <c r="V7" s="73"/>
      <c r="W7" s="73"/>
      <c r="X7" s="72"/>
    </row>
    <row r="8" spans="1:35" ht="53.25" customHeight="1" x14ac:dyDescent="0.3">
      <c r="A8" s="11">
        <v>3</v>
      </c>
      <c r="B8" s="72"/>
      <c r="C8" s="71"/>
      <c r="D8" s="12" t="s">
        <v>27</v>
      </c>
      <c r="E8" s="12" t="s">
        <v>28</v>
      </c>
      <c r="F8" s="72" t="s">
        <v>43</v>
      </c>
      <c r="G8" s="73" t="s">
        <v>44</v>
      </c>
      <c r="H8" s="73" t="s">
        <v>31</v>
      </c>
      <c r="I8" s="73" t="s">
        <v>45</v>
      </c>
      <c r="J8" s="71" t="s">
        <v>33</v>
      </c>
      <c r="K8" s="73" t="s">
        <v>46</v>
      </c>
      <c r="L8" s="73" t="s">
        <v>35</v>
      </c>
      <c r="M8" s="75">
        <f>VLOOKUP(L8,[2]Anexo!$E$4:$F$6,2,)</f>
        <v>4</v>
      </c>
      <c r="N8" s="73" t="s">
        <v>36</v>
      </c>
      <c r="O8" s="75">
        <f>VLOOKUP(N8,[2]Anexo!$G$4:$H$9,2,)</f>
        <v>10</v>
      </c>
      <c r="P8" s="72" t="s">
        <v>37</v>
      </c>
      <c r="Q8" s="75">
        <f>VLOOKUP(P8,[2]Anexo!$I$4:$J$7,2,)</f>
        <v>6</v>
      </c>
      <c r="R8" s="72" t="s">
        <v>38</v>
      </c>
      <c r="S8" s="75">
        <f>VLOOKUP(R8,[2]Anexo!$K$3:$L$9,2,)</f>
        <v>8</v>
      </c>
      <c r="T8" s="73" t="s">
        <v>39</v>
      </c>
      <c r="U8" s="75">
        <f>VLOOKUP(T8,[2]Anexo!$M$3:$N$7,2,)</f>
        <v>4</v>
      </c>
      <c r="V8" s="73">
        <f t="shared" si="0"/>
        <v>32</v>
      </c>
      <c r="W8" s="73" t="str">
        <f t="shared" si="1"/>
        <v>SIGNIFICANCIA ALTA</v>
      </c>
      <c r="X8" s="72" t="s">
        <v>47</v>
      </c>
    </row>
    <row r="9" spans="1:35" ht="53.25" customHeight="1" x14ac:dyDescent="0.3">
      <c r="A9" s="11">
        <v>4</v>
      </c>
      <c r="B9" s="72"/>
      <c r="C9" s="71"/>
      <c r="D9" s="12" t="s">
        <v>41</v>
      </c>
      <c r="E9" s="12" t="s">
        <v>42</v>
      </c>
      <c r="F9" s="72"/>
      <c r="G9" s="73"/>
      <c r="H9" s="73"/>
      <c r="I9" s="73"/>
      <c r="J9" s="71"/>
      <c r="K9" s="73"/>
      <c r="L9" s="73"/>
      <c r="M9" s="75"/>
      <c r="N9" s="73"/>
      <c r="O9" s="75"/>
      <c r="P9" s="72"/>
      <c r="Q9" s="75"/>
      <c r="R9" s="72"/>
      <c r="S9" s="75"/>
      <c r="T9" s="73"/>
      <c r="U9" s="75"/>
      <c r="V9" s="73"/>
      <c r="W9" s="73"/>
      <c r="X9" s="72"/>
    </row>
    <row r="10" spans="1:35" ht="53.25" customHeight="1" x14ac:dyDescent="0.3">
      <c r="A10" s="11">
        <v>5</v>
      </c>
      <c r="B10" s="72"/>
      <c r="C10" s="71"/>
      <c r="D10" s="12" t="s">
        <v>27</v>
      </c>
      <c r="E10" s="12" t="s">
        <v>28</v>
      </c>
      <c r="F10" s="71" t="s">
        <v>48</v>
      </c>
      <c r="G10" s="72" t="s">
        <v>49</v>
      </c>
      <c r="H10" s="73" t="s">
        <v>31</v>
      </c>
      <c r="I10" s="73" t="s">
        <v>32</v>
      </c>
      <c r="J10" s="71" t="s">
        <v>50</v>
      </c>
      <c r="K10" s="73" t="s">
        <v>51</v>
      </c>
      <c r="L10" s="73" t="s">
        <v>52</v>
      </c>
      <c r="M10" s="75">
        <f>VLOOKUP(L10,[2]Anexo!$E$4:$F$6,2,)</f>
        <v>-4</v>
      </c>
      <c r="N10" s="73" t="s">
        <v>36</v>
      </c>
      <c r="O10" s="75">
        <f>VLOOKUP(N10,[2]Anexo!$G$4:$H$9,2,)</f>
        <v>10</v>
      </c>
      <c r="P10" s="72" t="s">
        <v>37</v>
      </c>
      <c r="Q10" s="75">
        <f>VLOOKUP(P10,[2]Anexo!$I$4:$J$7,2,)</f>
        <v>6</v>
      </c>
      <c r="R10" s="72" t="s">
        <v>38</v>
      </c>
      <c r="S10" s="75">
        <f>VLOOKUP(R10,[2]Anexo!$K$3:$L$9,2,)</f>
        <v>8</v>
      </c>
      <c r="T10" s="73" t="s">
        <v>39</v>
      </c>
      <c r="U10" s="75">
        <f>VLOOKUP(T10,[2]Anexo!$M$3:$N$7,2,)</f>
        <v>4</v>
      </c>
      <c r="V10" s="73">
        <f t="shared" si="0"/>
        <v>24</v>
      </c>
      <c r="W10" s="73" t="str">
        <f t="shared" si="1"/>
        <v>SIGNIFICANCIA MEDIA</v>
      </c>
      <c r="X10" s="72" t="s">
        <v>53</v>
      </c>
    </row>
    <row r="11" spans="1:35" ht="53.25" customHeight="1" x14ac:dyDescent="0.3">
      <c r="A11" s="11">
        <v>6</v>
      </c>
      <c r="B11" s="72"/>
      <c r="C11" s="71"/>
      <c r="D11" s="12" t="s">
        <v>41</v>
      </c>
      <c r="E11" s="12" t="s">
        <v>42</v>
      </c>
      <c r="F11" s="71"/>
      <c r="G11" s="73"/>
      <c r="H11" s="73"/>
      <c r="I11" s="73"/>
      <c r="J11" s="71"/>
      <c r="K11" s="73"/>
      <c r="L11" s="73"/>
      <c r="M11" s="75"/>
      <c r="N11" s="73"/>
      <c r="O11" s="75"/>
      <c r="P11" s="72"/>
      <c r="Q11" s="75"/>
      <c r="R11" s="72"/>
      <c r="S11" s="75"/>
      <c r="T11" s="73"/>
      <c r="U11" s="75"/>
      <c r="V11" s="73"/>
      <c r="W11" s="73"/>
      <c r="X11" s="73"/>
    </row>
    <row r="12" spans="1:35" ht="53.25" customHeight="1" x14ac:dyDescent="0.3">
      <c r="A12" s="11">
        <v>7</v>
      </c>
      <c r="B12" s="72"/>
      <c r="C12" s="71"/>
      <c r="D12" s="12" t="s">
        <v>27</v>
      </c>
      <c r="E12" s="12" t="s">
        <v>28</v>
      </c>
      <c r="F12" s="71" t="s">
        <v>54</v>
      </c>
      <c r="G12" s="73" t="s">
        <v>55</v>
      </c>
      <c r="H12" s="73" t="s">
        <v>31</v>
      </c>
      <c r="I12" s="73" t="s">
        <v>32</v>
      </c>
      <c r="J12" s="71" t="s">
        <v>56</v>
      </c>
      <c r="K12" s="73" t="s">
        <v>51</v>
      </c>
      <c r="L12" s="73" t="s">
        <v>35</v>
      </c>
      <c r="M12" s="75">
        <f>VLOOKUP(L12,[2]Anexo!$E$4:$F$6,2,)</f>
        <v>4</v>
      </c>
      <c r="N12" s="73" t="s">
        <v>36</v>
      </c>
      <c r="O12" s="75">
        <f>VLOOKUP(N12,[2]Anexo!$G$4:$H$9,2,)</f>
        <v>10</v>
      </c>
      <c r="P12" s="72" t="s">
        <v>37</v>
      </c>
      <c r="Q12" s="75">
        <f>VLOOKUP(P12,[2]Anexo!$I$4:$J$7,2,)</f>
        <v>6</v>
      </c>
      <c r="R12" s="72" t="s">
        <v>38</v>
      </c>
      <c r="S12" s="75">
        <f>VLOOKUP(R12,[2]Anexo!$K$3:$L$9,2,)</f>
        <v>8</v>
      </c>
      <c r="T12" s="73" t="s">
        <v>39</v>
      </c>
      <c r="U12" s="75">
        <f>VLOOKUP(T12,[2]Anexo!$M$3:$N$7,2,)</f>
        <v>4</v>
      </c>
      <c r="V12" s="73">
        <f t="shared" si="0"/>
        <v>32</v>
      </c>
      <c r="W12" s="73" t="str">
        <f t="shared" si="1"/>
        <v>SIGNIFICANCIA ALTA</v>
      </c>
      <c r="X12" s="72" t="s">
        <v>57</v>
      </c>
    </row>
    <row r="13" spans="1:35" ht="53.25" customHeight="1" x14ac:dyDescent="0.3">
      <c r="A13" s="11">
        <v>8</v>
      </c>
      <c r="B13" s="72"/>
      <c r="C13" s="71"/>
      <c r="D13" s="12" t="s">
        <v>41</v>
      </c>
      <c r="E13" s="12" t="s">
        <v>42</v>
      </c>
      <c r="F13" s="71"/>
      <c r="G13" s="73"/>
      <c r="H13" s="73"/>
      <c r="I13" s="73"/>
      <c r="J13" s="71"/>
      <c r="K13" s="73"/>
      <c r="L13" s="73"/>
      <c r="M13" s="75"/>
      <c r="N13" s="73"/>
      <c r="O13" s="75"/>
      <c r="P13" s="72"/>
      <c r="Q13" s="75"/>
      <c r="R13" s="72"/>
      <c r="S13" s="75"/>
      <c r="T13" s="73"/>
      <c r="U13" s="75"/>
      <c r="V13" s="73"/>
      <c r="W13" s="73"/>
      <c r="X13" s="72"/>
    </row>
    <row r="14" spans="1:35" s="13" customFormat="1" ht="53.25" customHeight="1" x14ac:dyDescent="0.3">
      <c r="A14" s="11">
        <v>9</v>
      </c>
      <c r="B14" s="72"/>
      <c r="C14" s="71" t="s">
        <v>58</v>
      </c>
      <c r="D14" s="12" t="s">
        <v>27</v>
      </c>
      <c r="E14" s="12" t="s">
        <v>59</v>
      </c>
      <c r="F14" s="71" t="s">
        <v>60</v>
      </c>
      <c r="G14" s="71" t="s">
        <v>61</v>
      </c>
      <c r="H14" s="73" t="s">
        <v>31</v>
      </c>
      <c r="I14" s="73" t="s">
        <v>62</v>
      </c>
      <c r="J14" s="71" t="s">
        <v>33</v>
      </c>
      <c r="K14" s="73" t="s">
        <v>63</v>
      </c>
      <c r="L14" s="73" t="s">
        <v>35</v>
      </c>
      <c r="M14" s="75">
        <f>VLOOKUP(L14,[2]Anexo!$E$4:$F$6,2,)</f>
        <v>4</v>
      </c>
      <c r="N14" s="73" t="s">
        <v>36</v>
      </c>
      <c r="O14" s="75">
        <f>VLOOKUP(N14,[2]Anexo!$G$4:$H$9,2,)</f>
        <v>10</v>
      </c>
      <c r="P14" s="72" t="s">
        <v>37</v>
      </c>
      <c r="Q14" s="75">
        <f>VLOOKUP(P14,[2]Anexo!$I$4:$J$7,2,)</f>
        <v>6</v>
      </c>
      <c r="R14" s="72" t="s">
        <v>38</v>
      </c>
      <c r="S14" s="75">
        <f>VLOOKUP(R14,[2]Anexo!$K$3:$L$9,2,)</f>
        <v>8</v>
      </c>
      <c r="T14" s="73" t="s">
        <v>39</v>
      </c>
      <c r="U14" s="75">
        <f>VLOOKUP(T14,[2]Anexo!$M$3:$N$7,2,)</f>
        <v>4</v>
      </c>
      <c r="V14" s="73">
        <f t="shared" ref="V14" si="2">SUM(L14:U14)</f>
        <v>32</v>
      </c>
      <c r="W14" s="73" t="str">
        <f t="shared" ref="W14" si="3">+IF(V14&lt;=11,"NO SIGNIFICATIVO",+IF(V14&lt;=20,"SIGNIFICANCIA BAJA",+IF(V14&lt;=27,"SIGNIFICANCIA MEDIA",+IF(V14&gt;=28,"SIGNIFICANCIA ALTA"," "))))</f>
        <v>SIGNIFICANCIA ALTA</v>
      </c>
      <c r="X14" s="72" t="s">
        <v>64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13" customFormat="1" ht="53.25" customHeight="1" x14ac:dyDescent="0.3">
      <c r="A15" s="11">
        <v>10</v>
      </c>
      <c r="B15" s="72"/>
      <c r="C15" s="71"/>
      <c r="D15" s="12" t="s">
        <v>41</v>
      </c>
      <c r="E15" s="12" t="s">
        <v>65</v>
      </c>
      <c r="F15" s="71"/>
      <c r="G15" s="71"/>
      <c r="H15" s="73"/>
      <c r="I15" s="73"/>
      <c r="J15" s="71"/>
      <c r="K15" s="73"/>
      <c r="L15" s="73"/>
      <c r="M15" s="75"/>
      <c r="N15" s="73"/>
      <c r="O15" s="75"/>
      <c r="P15" s="72"/>
      <c r="Q15" s="75"/>
      <c r="R15" s="72"/>
      <c r="S15" s="75"/>
      <c r="T15" s="73"/>
      <c r="U15" s="75"/>
      <c r="V15" s="73"/>
      <c r="W15" s="73"/>
      <c r="X15" s="72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13" customFormat="1" ht="53.25" customHeight="1" x14ac:dyDescent="0.3">
      <c r="A16" s="11">
        <v>11</v>
      </c>
      <c r="B16" s="72"/>
      <c r="C16" s="71"/>
      <c r="D16" s="12" t="s">
        <v>27</v>
      </c>
      <c r="E16" s="12" t="s">
        <v>59</v>
      </c>
      <c r="F16" s="72" t="s">
        <v>66</v>
      </c>
      <c r="G16" s="73" t="s">
        <v>67</v>
      </c>
      <c r="H16" s="73" t="s">
        <v>31</v>
      </c>
      <c r="I16" s="73" t="s">
        <v>62</v>
      </c>
      <c r="J16" s="71" t="s">
        <v>68</v>
      </c>
      <c r="K16" s="73" t="s">
        <v>34</v>
      </c>
      <c r="L16" s="73" t="s">
        <v>35</v>
      </c>
      <c r="M16" s="75">
        <f>VLOOKUP(L16,[2]Anexo!$E$4:$F$6,2,)</f>
        <v>4</v>
      </c>
      <c r="N16" s="73" t="s">
        <v>36</v>
      </c>
      <c r="O16" s="75">
        <f>VLOOKUP(N16,[2]Anexo!$G$4:$H$9,2,)</f>
        <v>10</v>
      </c>
      <c r="P16" s="72" t="s">
        <v>69</v>
      </c>
      <c r="Q16" s="75">
        <f>VLOOKUP(P16,[2]Anexo!$I$4:$J$7,2,)</f>
        <v>4</v>
      </c>
      <c r="R16" s="72" t="s">
        <v>70</v>
      </c>
      <c r="S16" s="75">
        <f>VLOOKUP(R16,[2]Anexo!$K$3:$L$9,2,)</f>
        <v>1</v>
      </c>
      <c r="T16" s="73" t="s">
        <v>71</v>
      </c>
      <c r="U16" s="75">
        <f>VLOOKUP(T16,[2]Anexo!$M$3:$N$7,2,)</f>
        <v>1</v>
      </c>
      <c r="V16" s="73">
        <f t="shared" ref="V16" si="4">SUM(L16:U16)</f>
        <v>20</v>
      </c>
      <c r="W16" s="73" t="str">
        <f t="shared" ref="W16" si="5">+IF(V16&lt;=11,"NO SIGNIFICATIVO",+IF(V16&lt;=20,"SIGNIFICANCIA BAJA",+IF(V16&lt;=27,"SIGNIFICANCIA MEDIA",+IF(V16&gt;=28,"SIGNIFICANCIA ALTA"," "))))</f>
        <v>SIGNIFICANCIA BAJA</v>
      </c>
      <c r="X16" s="72" t="s">
        <v>72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13" customFormat="1" ht="53.25" customHeight="1" x14ac:dyDescent="0.3">
      <c r="A17" s="11">
        <v>12</v>
      </c>
      <c r="B17" s="72"/>
      <c r="C17" s="71"/>
      <c r="D17" s="12" t="s">
        <v>41</v>
      </c>
      <c r="E17" s="12" t="s">
        <v>65</v>
      </c>
      <c r="F17" s="72"/>
      <c r="G17" s="73"/>
      <c r="H17" s="73"/>
      <c r="I17" s="73"/>
      <c r="J17" s="71"/>
      <c r="K17" s="73"/>
      <c r="L17" s="73"/>
      <c r="M17" s="75"/>
      <c r="N17" s="73"/>
      <c r="O17" s="75"/>
      <c r="P17" s="72"/>
      <c r="Q17" s="75"/>
      <c r="R17" s="72"/>
      <c r="S17" s="75"/>
      <c r="T17" s="73"/>
      <c r="U17" s="75"/>
      <c r="V17" s="73"/>
      <c r="W17" s="73"/>
      <c r="X17" s="72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13" customFormat="1" ht="53.25" customHeight="1" x14ac:dyDescent="0.3">
      <c r="A18" s="11">
        <v>13</v>
      </c>
      <c r="B18" s="72"/>
      <c r="C18" s="71"/>
      <c r="D18" s="11" t="s">
        <v>27</v>
      </c>
      <c r="E18" s="12" t="s">
        <v>59</v>
      </c>
      <c r="F18" s="71" t="s">
        <v>73</v>
      </c>
      <c r="G18" s="73" t="s">
        <v>55</v>
      </c>
      <c r="H18" s="73" t="s">
        <v>31</v>
      </c>
      <c r="I18" s="73" t="s">
        <v>74</v>
      </c>
      <c r="J18" s="72" t="s">
        <v>75</v>
      </c>
      <c r="K18" s="73" t="s">
        <v>51</v>
      </c>
      <c r="L18" s="73" t="s">
        <v>35</v>
      </c>
      <c r="M18" s="75">
        <f>VLOOKUP(L18,[2]Anexo!$E$4:$F$6,2,)</f>
        <v>4</v>
      </c>
      <c r="N18" s="73" t="s">
        <v>76</v>
      </c>
      <c r="O18" s="75">
        <f>VLOOKUP(N18,[2]Anexo!$G$4:$H$9,2,)</f>
        <v>6</v>
      </c>
      <c r="P18" s="72" t="s">
        <v>37</v>
      </c>
      <c r="Q18" s="75">
        <f>VLOOKUP(P18,[2]Anexo!$I$4:$J$7,2,)</f>
        <v>6</v>
      </c>
      <c r="R18" s="72" t="s">
        <v>70</v>
      </c>
      <c r="S18" s="75">
        <f>VLOOKUP(R18,[2]Anexo!$K$3:$L$9,2,)</f>
        <v>1</v>
      </c>
      <c r="T18" s="73" t="s">
        <v>71</v>
      </c>
      <c r="U18" s="75">
        <f>VLOOKUP(T18,[2]Anexo!$M$3:$N$7,2,)</f>
        <v>1</v>
      </c>
      <c r="V18" s="73">
        <f t="shared" ref="V18" si="6">SUM(L18:U18)</f>
        <v>18</v>
      </c>
      <c r="W18" s="73" t="str">
        <f t="shared" ref="W18" si="7">+IF(V18&lt;=11,"NO SIGNIFICATIVO",+IF(V18&lt;=20,"SIGNIFICANCIA BAJA",+IF(V18&lt;=27,"SIGNIFICANCIA MEDIA",+IF(V18&gt;=28,"SIGNIFICANCIA ALTA"," "))))</f>
        <v>SIGNIFICANCIA BAJA</v>
      </c>
      <c r="X18" s="73" t="s">
        <v>77</v>
      </c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13" customFormat="1" ht="53.25" customHeight="1" x14ac:dyDescent="0.3">
      <c r="A19" s="11">
        <v>14</v>
      </c>
      <c r="B19" s="72"/>
      <c r="C19" s="71"/>
      <c r="D19" s="11" t="s">
        <v>41</v>
      </c>
      <c r="E19" s="12" t="s">
        <v>65</v>
      </c>
      <c r="F19" s="71"/>
      <c r="G19" s="73"/>
      <c r="H19" s="73"/>
      <c r="I19" s="73"/>
      <c r="J19" s="72"/>
      <c r="K19" s="73"/>
      <c r="L19" s="73"/>
      <c r="M19" s="75"/>
      <c r="N19" s="73"/>
      <c r="O19" s="75"/>
      <c r="P19" s="72"/>
      <c r="Q19" s="75"/>
      <c r="R19" s="72"/>
      <c r="S19" s="75"/>
      <c r="T19" s="73"/>
      <c r="U19" s="75"/>
      <c r="V19" s="73"/>
      <c r="W19" s="73"/>
      <c r="X19" s="73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3" customFormat="1" ht="53.25" customHeight="1" x14ac:dyDescent="0.3">
      <c r="A20" s="11">
        <v>15</v>
      </c>
      <c r="B20" s="72"/>
      <c r="C20" s="71"/>
      <c r="D20" s="12" t="s">
        <v>27</v>
      </c>
      <c r="E20" s="12" t="s">
        <v>59</v>
      </c>
      <c r="F20" s="12" t="s">
        <v>78</v>
      </c>
      <c r="G20" s="73" t="s">
        <v>79</v>
      </c>
      <c r="H20" s="73" t="s">
        <v>31</v>
      </c>
      <c r="I20" s="73" t="s">
        <v>62</v>
      </c>
      <c r="J20" s="71" t="s">
        <v>80</v>
      </c>
      <c r="K20" s="73" t="s">
        <v>63</v>
      </c>
      <c r="L20" s="73" t="s">
        <v>35</v>
      </c>
      <c r="M20" s="75">
        <f>VLOOKUP(L20,[2]Anexo!$E$4:$F$6,2,)</f>
        <v>4</v>
      </c>
      <c r="N20" s="73" t="s">
        <v>36</v>
      </c>
      <c r="O20" s="75">
        <f>VLOOKUP(N20,[2]Anexo!$G$4:$H$9,2,)</f>
        <v>10</v>
      </c>
      <c r="P20" s="72" t="s">
        <v>69</v>
      </c>
      <c r="Q20" s="75">
        <f>VLOOKUP(P20,[2]Anexo!$I$4:$J$7,2,)</f>
        <v>4</v>
      </c>
      <c r="R20" s="72" t="s">
        <v>81</v>
      </c>
      <c r="S20" s="75">
        <f>VLOOKUP(R20,[2]Anexo!$K$3:$L$9,2,)</f>
        <v>6</v>
      </c>
      <c r="T20" s="73" t="s">
        <v>71</v>
      </c>
      <c r="U20" s="75">
        <f>VLOOKUP(T20,[2]Anexo!$M$3:$N$7,2,)</f>
        <v>1</v>
      </c>
      <c r="V20" s="73">
        <f t="shared" ref="V20" si="8">SUM(L20:U20)</f>
        <v>25</v>
      </c>
      <c r="W20" s="73" t="str">
        <f t="shared" ref="W20" si="9">+IF(V20&lt;=11,"NO SIGNIFICATIVO",+IF(V20&lt;=20,"SIGNIFICANCIA BAJA",+IF(V20&lt;=27,"SIGNIFICANCIA MEDIA",+IF(V20&gt;=28,"SIGNIFICANCIA ALTA"," "))))</f>
        <v>SIGNIFICANCIA MEDIA</v>
      </c>
      <c r="X20" s="72" t="s">
        <v>82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13" customFormat="1" ht="53.25" customHeight="1" x14ac:dyDescent="0.3">
      <c r="A21" s="11">
        <v>16</v>
      </c>
      <c r="B21" s="72"/>
      <c r="C21" s="71"/>
      <c r="D21" s="12" t="s">
        <v>41</v>
      </c>
      <c r="E21" s="12" t="s">
        <v>65</v>
      </c>
      <c r="F21" s="12" t="s">
        <v>78</v>
      </c>
      <c r="G21" s="73"/>
      <c r="H21" s="73"/>
      <c r="I21" s="73"/>
      <c r="J21" s="71"/>
      <c r="K21" s="73"/>
      <c r="L21" s="73"/>
      <c r="M21" s="75"/>
      <c r="N21" s="73"/>
      <c r="O21" s="75"/>
      <c r="P21" s="72"/>
      <c r="Q21" s="75"/>
      <c r="R21" s="72"/>
      <c r="S21" s="75"/>
      <c r="T21" s="73"/>
      <c r="U21" s="75"/>
      <c r="V21" s="73"/>
      <c r="W21" s="73"/>
      <c r="X21" s="73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13" customFormat="1" ht="53.25" customHeight="1" x14ac:dyDescent="0.3">
      <c r="A22" s="11">
        <v>17</v>
      </c>
      <c r="B22" s="72"/>
      <c r="C22" s="71"/>
      <c r="D22" s="12" t="s">
        <v>27</v>
      </c>
      <c r="E22" s="12" t="s">
        <v>59</v>
      </c>
      <c r="F22" s="71" t="s">
        <v>83</v>
      </c>
      <c r="G22" s="73" t="s">
        <v>44</v>
      </c>
      <c r="H22" s="73" t="s">
        <v>31</v>
      </c>
      <c r="I22" s="73" t="s">
        <v>45</v>
      </c>
      <c r="J22" s="71" t="s">
        <v>33</v>
      </c>
      <c r="K22" s="73" t="s">
        <v>46</v>
      </c>
      <c r="L22" s="73" t="s">
        <v>35</v>
      </c>
      <c r="M22" s="75">
        <f>VLOOKUP(L22,[2]Anexo!$E$4:$F$6,2,)</f>
        <v>4</v>
      </c>
      <c r="N22" s="73" t="s">
        <v>36</v>
      </c>
      <c r="O22" s="75">
        <f>VLOOKUP(N22,[2]Anexo!$G$4:$H$9,2,)</f>
        <v>10</v>
      </c>
      <c r="P22" s="72" t="s">
        <v>69</v>
      </c>
      <c r="Q22" s="75">
        <f>VLOOKUP(P22,[2]Anexo!$I$4:$J$7,2,)</f>
        <v>4</v>
      </c>
      <c r="R22" s="72" t="s">
        <v>38</v>
      </c>
      <c r="S22" s="75">
        <f>VLOOKUP(R22,[2]Anexo!$K$3:$L$9,2,)</f>
        <v>8</v>
      </c>
      <c r="T22" s="73" t="s">
        <v>39</v>
      </c>
      <c r="U22" s="75">
        <f>VLOOKUP(T22,[2]Anexo!$M$3:$N$7,2,)</f>
        <v>4</v>
      </c>
      <c r="V22" s="73">
        <f t="shared" ref="V22" si="10">SUM(L22:U22)</f>
        <v>30</v>
      </c>
      <c r="W22" s="73" t="str">
        <f t="shared" ref="W22" si="11">+IF(V22&lt;=11,"NO SIGNIFICATIVO",+IF(V22&lt;=20,"SIGNIFICANCIA BAJA",+IF(V22&lt;=27,"SIGNIFICANCIA MEDIA",+IF(V22&gt;=28,"SIGNIFICANCIA ALTA"," "))))</f>
        <v>SIGNIFICANCIA ALTA</v>
      </c>
      <c r="X22" s="73" t="s">
        <v>84</v>
      </c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13" customFormat="1" ht="53.25" customHeight="1" x14ac:dyDescent="0.3">
      <c r="A23" s="11">
        <v>18</v>
      </c>
      <c r="B23" s="72"/>
      <c r="C23" s="71"/>
      <c r="D23" s="12" t="s">
        <v>41</v>
      </c>
      <c r="E23" s="12" t="s">
        <v>65</v>
      </c>
      <c r="F23" s="71"/>
      <c r="G23" s="73"/>
      <c r="H23" s="73"/>
      <c r="I23" s="73"/>
      <c r="J23" s="71"/>
      <c r="K23" s="73"/>
      <c r="L23" s="73"/>
      <c r="M23" s="75"/>
      <c r="N23" s="73"/>
      <c r="O23" s="75"/>
      <c r="P23" s="72"/>
      <c r="Q23" s="75"/>
      <c r="R23" s="72"/>
      <c r="S23" s="75"/>
      <c r="T23" s="73"/>
      <c r="U23" s="75"/>
      <c r="V23" s="73"/>
      <c r="W23" s="73"/>
      <c r="X23" s="73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17" customFormat="1" ht="53.25" customHeight="1" x14ac:dyDescent="0.3">
      <c r="A24" s="11">
        <v>19</v>
      </c>
      <c r="B24" s="72"/>
      <c r="C24" s="71" t="s">
        <v>85</v>
      </c>
      <c r="D24" s="71" t="s">
        <v>86</v>
      </c>
      <c r="E24" s="12" t="s">
        <v>87</v>
      </c>
      <c r="F24" s="15" t="s">
        <v>88</v>
      </c>
      <c r="G24" s="12" t="s">
        <v>89</v>
      </c>
      <c r="H24" s="15" t="s">
        <v>31</v>
      </c>
      <c r="I24" s="15" t="s">
        <v>90</v>
      </c>
      <c r="J24" s="12" t="s">
        <v>33</v>
      </c>
      <c r="K24" s="15" t="s">
        <v>34</v>
      </c>
      <c r="L24" s="15" t="s">
        <v>35</v>
      </c>
      <c r="M24" s="16">
        <f>VLOOKUP(L24,[2]Anexo!$E$4:$F$6,2,)</f>
        <v>4</v>
      </c>
      <c r="N24" s="15" t="s">
        <v>36</v>
      </c>
      <c r="O24" s="16">
        <f>VLOOKUP(N24,[2]Anexo!$G$4:$H$9,2,)</f>
        <v>10</v>
      </c>
      <c r="P24" s="11" t="s">
        <v>37</v>
      </c>
      <c r="Q24" s="16">
        <f>VLOOKUP(P24,[2]Anexo!$I$4:$J$7,2,)</f>
        <v>6</v>
      </c>
      <c r="R24" s="11" t="s">
        <v>91</v>
      </c>
      <c r="S24" s="16">
        <f>VLOOKUP(R24,[2]Anexo!$K$3:$L$9,2,)</f>
        <v>4</v>
      </c>
      <c r="T24" s="15" t="s">
        <v>71</v>
      </c>
      <c r="U24" s="16">
        <f>VLOOKUP(T24,[2]Anexo!$M$3:$N$7,2,)</f>
        <v>1</v>
      </c>
      <c r="V24" s="15">
        <f t="shared" ref="V24:V65" si="12">SUM(L24:U24)</f>
        <v>25</v>
      </c>
      <c r="W24" s="15" t="str">
        <f t="shared" ref="W24:W65" si="13">+IF(V24&lt;=11,"NO SIGNIFICATIVO",+IF(V24&lt;=20,"SIGNIFICANCIA BAJA",+IF(V24&lt;=27,"SIGNIFICANCIA MEDIA",+IF(V24&gt;=28,"SIGNIFICANCIA ALTA"," "))))</f>
        <v>SIGNIFICANCIA MEDIA</v>
      </c>
      <c r="X24" s="11" t="s">
        <v>92</v>
      </c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 s="17" customFormat="1" ht="53.25" customHeight="1" x14ac:dyDescent="0.3">
      <c r="A25" s="11">
        <v>20</v>
      </c>
      <c r="B25" s="72"/>
      <c r="C25" s="71"/>
      <c r="D25" s="71"/>
      <c r="E25" s="12" t="s">
        <v>87</v>
      </c>
      <c r="F25" s="12" t="s">
        <v>93</v>
      </c>
      <c r="G25" s="15" t="s">
        <v>94</v>
      </c>
      <c r="H25" s="15" t="s">
        <v>31</v>
      </c>
      <c r="I25" s="15" t="s">
        <v>95</v>
      </c>
      <c r="J25" s="12" t="s">
        <v>96</v>
      </c>
      <c r="K25" s="15" t="s">
        <v>93</v>
      </c>
      <c r="L25" s="15" t="s">
        <v>35</v>
      </c>
      <c r="M25" s="16">
        <f>VLOOKUP(L25,[2]Anexo!$E$4:$F$6,2,)</f>
        <v>4</v>
      </c>
      <c r="N25" s="15" t="s">
        <v>36</v>
      </c>
      <c r="O25" s="16">
        <f>VLOOKUP(N25,[2]Anexo!$G$4:$H$9,2,)</f>
        <v>10</v>
      </c>
      <c r="P25" s="11" t="s">
        <v>69</v>
      </c>
      <c r="Q25" s="16">
        <f>VLOOKUP(P25,[2]Anexo!$I$4:$J$7,2,)</f>
        <v>4</v>
      </c>
      <c r="R25" s="11" t="s">
        <v>81</v>
      </c>
      <c r="S25" s="16">
        <f>VLOOKUP(R25,[2]Anexo!$K$3:$L$9,2,)</f>
        <v>6</v>
      </c>
      <c r="T25" s="15" t="s">
        <v>39</v>
      </c>
      <c r="U25" s="16">
        <f>VLOOKUP(T25,[2]Anexo!$M$3:$N$7,2,)</f>
        <v>4</v>
      </c>
      <c r="V25" s="15">
        <f t="shared" si="12"/>
        <v>28</v>
      </c>
      <c r="W25" s="15" t="str">
        <f t="shared" si="13"/>
        <v>SIGNIFICANCIA ALTA</v>
      </c>
      <c r="X25" s="15" t="s">
        <v>97</v>
      </c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 s="17" customFormat="1" ht="53.25" customHeight="1" x14ac:dyDescent="0.3">
      <c r="A26" s="11">
        <v>21</v>
      </c>
      <c r="B26" s="72"/>
      <c r="C26" s="71"/>
      <c r="D26" s="71"/>
      <c r="E26" s="12" t="s">
        <v>87</v>
      </c>
      <c r="F26" s="12" t="s">
        <v>98</v>
      </c>
      <c r="G26" s="15" t="s">
        <v>99</v>
      </c>
      <c r="H26" s="15" t="s">
        <v>100</v>
      </c>
      <c r="I26" s="15" t="s">
        <v>101</v>
      </c>
      <c r="J26" s="12" t="s">
        <v>75</v>
      </c>
      <c r="K26" s="15" t="s">
        <v>51</v>
      </c>
      <c r="L26" s="15" t="s">
        <v>35</v>
      </c>
      <c r="M26" s="16">
        <f>VLOOKUP(L26,[2]Anexo!$E$4:$F$6,2,)</f>
        <v>4</v>
      </c>
      <c r="N26" s="15" t="s">
        <v>102</v>
      </c>
      <c r="O26" s="16">
        <f>VLOOKUP(N26,[2]Anexo!$G$4:$H$9,2,)</f>
        <v>1</v>
      </c>
      <c r="P26" s="11" t="s">
        <v>69</v>
      </c>
      <c r="Q26" s="16">
        <f>VLOOKUP(P26,[2]Anexo!$I$4:$J$7,2,)</f>
        <v>4</v>
      </c>
      <c r="R26" s="11" t="s">
        <v>70</v>
      </c>
      <c r="S26" s="16">
        <f>VLOOKUP(R26,[2]Anexo!$K$3:$L$9,2,)</f>
        <v>1</v>
      </c>
      <c r="T26" s="15" t="s">
        <v>39</v>
      </c>
      <c r="U26" s="16">
        <f>VLOOKUP(T26,[2]Anexo!$M$3:$N$7,2,)</f>
        <v>4</v>
      </c>
      <c r="V26" s="15">
        <f t="shared" si="12"/>
        <v>14</v>
      </c>
      <c r="W26" s="15" t="str">
        <f t="shared" si="13"/>
        <v>SIGNIFICANCIA BAJA</v>
      </c>
      <c r="X26" s="11" t="s">
        <v>103</v>
      </c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ht="53.25" customHeight="1" x14ac:dyDescent="0.3">
      <c r="A27" s="11">
        <v>22</v>
      </c>
      <c r="B27" s="72"/>
      <c r="C27" s="71" t="s">
        <v>104</v>
      </c>
      <c r="D27" s="71" t="s">
        <v>86</v>
      </c>
      <c r="E27" s="12" t="s">
        <v>105</v>
      </c>
      <c r="F27" s="12" t="s">
        <v>106</v>
      </c>
      <c r="G27" s="12" t="s">
        <v>107</v>
      </c>
      <c r="H27" s="15" t="s">
        <v>31</v>
      </c>
      <c r="I27" s="15" t="s">
        <v>74</v>
      </c>
      <c r="J27" s="12" t="s">
        <v>33</v>
      </c>
      <c r="K27" s="15" t="s">
        <v>34</v>
      </c>
      <c r="L27" s="15" t="s">
        <v>35</v>
      </c>
      <c r="M27" s="16">
        <f>VLOOKUP(L27,[2]Anexo!$E$4:$F$6,2,)</f>
        <v>4</v>
      </c>
      <c r="N27" s="15" t="s">
        <v>36</v>
      </c>
      <c r="O27" s="16">
        <f>VLOOKUP(N27,[2]Anexo!$G$4:$H$9,2,)</f>
        <v>10</v>
      </c>
      <c r="P27" s="11" t="s">
        <v>108</v>
      </c>
      <c r="Q27" s="16">
        <f>VLOOKUP(P27,[2]Anexo!$I$4:$J$7,2,)</f>
        <v>1</v>
      </c>
      <c r="R27" s="11" t="s">
        <v>81</v>
      </c>
      <c r="S27" s="16">
        <f>VLOOKUP(R27,[2]Anexo!$K$3:$L$9,2,)</f>
        <v>6</v>
      </c>
      <c r="T27" s="15" t="s">
        <v>71</v>
      </c>
      <c r="U27" s="16">
        <f>VLOOKUP(T27,[2]Anexo!$M$3:$N$7,2,)</f>
        <v>1</v>
      </c>
      <c r="V27" s="15">
        <f t="shared" si="12"/>
        <v>22</v>
      </c>
      <c r="W27" s="15" t="str">
        <f t="shared" si="13"/>
        <v>SIGNIFICANCIA MEDIA</v>
      </c>
      <c r="X27" s="11" t="s">
        <v>109</v>
      </c>
    </row>
    <row r="28" spans="1:35" ht="53.25" customHeight="1" x14ac:dyDescent="0.3">
      <c r="A28" s="11">
        <v>23</v>
      </c>
      <c r="B28" s="72"/>
      <c r="C28" s="71"/>
      <c r="D28" s="71"/>
      <c r="E28" s="12" t="s">
        <v>110</v>
      </c>
      <c r="F28" s="12" t="s">
        <v>111</v>
      </c>
      <c r="G28" s="12" t="s">
        <v>55</v>
      </c>
      <c r="H28" s="15" t="s">
        <v>31</v>
      </c>
      <c r="I28" s="15" t="s">
        <v>74</v>
      </c>
      <c r="J28" s="12" t="s">
        <v>112</v>
      </c>
      <c r="K28" s="15" t="s">
        <v>51</v>
      </c>
      <c r="L28" s="15" t="s">
        <v>35</v>
      </c>
      <c r="M28" s="16">
        <f>VLOOKUP(L28,[2]Anexo!$E$4:$F$6,2,)</f>
        <v>4</v>
      </c>
      <c r="N28" s="15" t="s">
        <v>76</v>
      </c>
      <c r="O28" s="16">
        <f>VLOOKUP(N28,[2]Anexo!$G$4:$H$9,2,)</f>
        <v>6</v>
      </c>
      <c r="P28" s="11" t="s">
        <v>69</v>
      </c>
      <c r="Q28" s="16">
        <f>VLOOKUP(P28,[2]Anexo!$I$4:$J$7,2,)</f>
        <v>4</v>
      </c>
      <c r="R28" s="11" t="s">
        <v>91</v>
      </c>
      <c r="S28" s="16">
        <f>VLOOKUP(R28,[2]Anexo!$K$3:$L$9,2,)</f>
        <v>4</v>
      </c>
      <c r="T28" s="15" t="s">
        <v>39</v>
      </c>
      <c r="U28" s="16">
        <f>VLOOKUP(T28,[2]Anexo!$M$3:$N$7,2,)</f>
        <v>4</v>
      </c>
      <c r="V28" s="15">
        <f t="shared" si="12"/>
        <v>22</v>
      </c>
      <c r="W28" s="15" t="str">
        <f t="shared" si="13"/>
        <v>SIGNIFICANCIA MEDIA</v>
      </c>
      <c r="X28" s="11" t="s">
        <v>113</v>
      </c>
    </row>
    <row r="29" spans="1:35" s="17" customFormat="1" ht="53.25" customHeight="1" x14ac:dyDescent="0.3">
      <c r="A29" s="11">
        <v>24</v>
      </c>
      <c r="B29" s="72" t="s">
        <v>114</v>
      </c>
      <c r="C29" s="71" t="s">
        <v>115</v>
      </c>
      <c r="D29" s="71" t="s">
        <v>27</v>
      </c>
      <c r="E29" s="71" t="s">
        <v>116</v>
      </c>
      <c r="F29" s="12" t="s">
        <v>117</v>
      </c>
      <c r="G29" s="12" t="s">
        <v>61</v>
      </c>
      <c r="H29" s="15" t="s">
        <v>31</v>
      </c>
      <c r="I29" s="12" t="s">
        <v>62</v>
      </c>
      <c r="J29" s="12" t="s">
        <v>33</v>
      </c>
      <c r="K29" s="15" t="s">
        <v>63</v>
      </c>
      <c r="L29" s="15" t="s">
        <v>35</v>
      </c>
      <c r="M29" s="16">
        <f>VLOOKUP(L29,[2]Anexo!$E$4:$F$6,2,)</f>
        <v>4</v>
      </c>
      <c r="N29" s="15" t="s">
        <v>36</v>
      </c>
      <c r="O29" s="16">
        <f>VLOOKUP(N29,[2]Anexo!$G$4:$H$9,2,)</f>
        <v>10</v>
      </c>
      <c r="P29" s="11" t="s">
        <v>37</v>
      </c>
      <c r="Q29" s="16">
        <f>VLOOKUP(P29,[2]Anexo!$I$4:$J$7,2,)</f>
        <v>6</v>
      </c>
      <c r="R29" s="11" t="s">
        <v>38</v>
      </c>
      <c r="S29" s="16">
        <f>VLOOKUP(R29,[2]Anexo!$K$3:$L$9,2,)</f>
        <v>8</v>
      </c>
      <c r="T29" s="15" t="s">
        <v>39</v>
      </c>
      <c r="U29" s="16">
        <f>VLOOKUP(T29,[2]Anexo!$M$3:$N$7,2,)</f>
        <v>4</v>
      </c>
      <c r="V29" s="15">
        <f t="shared" si="12"/>
        <v>32</v>
      </c>
      <c r="W29" s="15" t="str">
        <f t="shared" si="13"/>
        <v>SIGNIFICANCIA ALTA</v>
      </c>
      <c r="X29" s="11" t="s">
        <v>118</v>
      </c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 s="17" customFormat="1" ht="53.25" customHeight="1" x14ac:dyDescent="0.3">
      <c r="A30" s="11">
        <v>25</v>
      </c>
      <c r="B30" s="72"/>
      <c r="C30" s="71"/>
      <c r="D30" s="71"/>
      <c r="E30" s="71"/>
      <c r="F30" s="12" t="s">
        <v>119</v>
      </c>
      <c r="G30" s="12" t="s">
        <v>120</v>
      </c>
      <c r="H30" s="15" t="s">
        <v>31</v>
      </c>
      <c r="I30" s="12" t="s">
        <v>101</v>
      </c>
      <c r="J30" s="12" t="s">
        <v>75</v>
      </c>
      <c r="K30" s="15" t="s">
        <v>51</v>
      </c>
      <c r="L30" s="15" t="s">
        <v>35</v>
      </c>
      <c r="M30" s="16">
        <f>VLOOKUP(L30,[2]Anexo!$E$4:$F$6,2,)</f>
        <v>4</v>
      </c>
      <c r="N30" s="15" t="s">
        <v>36</v>
      </c>
      <c r="O30" s="16">
        <f>VLOOKUP(N30,[2]Anexo!$G$4:$H$9,2,)</f>
        <v>10</v>
      </c>
      <c r="P30" s="11" t="s">
        <v>69</v>
      </c>
      <c r="Q30" s="16">
        <f>VLOOKUP(P30,[2]Anexo!$I$4:$J$7,2,)</f>
        <v>4</v>
      </c>
      <c r="R30" s="11" t="s">
        <v>91</v>
      </c>
      <c r="S30" s="16">
        <f>VLOOKUP(R30,[2]Anexo!$K$3:$L$9,2,)</f>
        <v>4</v>
      </c>
      <c r="T30" s="15" t="s">
        <v>71</v>
      </c>
      <c r="U30" s="16">
        <f>VLOOKUP(T30,[2]Anexo!$M$3:$N$7,2,)</f>
        <v>1</v>
      </c>
      <c r="V30" s="15">
        <f t="shared" si="12"/>
        <v>23</v>
      </c>
      <c r="W30" s="15" t="str">
        <f t="shared" si="13"/>
        <v>SIGNIFICANCIA MEDIA</v>
      </c>
      <c r="X30" s="15" t="s">
        <v>113</v>
      </c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 s="17" customFormat="1" ht="53.25" customHeight="1" x14ac:dyDescent="0.3">
      <c r="A31" s="11">
        <v>26</v>
      </c>
      <c r="B31" s="72"/>
      <c r="C31" s="71"/>
      <c r="D31" s="71"/>
      <c r="E31" s="71"/>
      <c r="F31" s="12" t="s">
        <v>121</v>
      </c>
      <c r="G31" s="12" t="s">
        <v>55</v>
      </c>
      <c r="H31" s="15" t="s">
        <v>31</v>
      </c>
      <c r="I31" s="12" t="s">
        <v>74</v>
      </c>
      <c r="J31" s="12" t="s">
        <v>56</v>
      </c>
      <c r="K31" s="15" t="s">
        <v>51</v>
      </c>
      <c r="L31" s="15" t="s">
        <v>35</v>
      </c>
      <c r="M31" s="16">
        <f>VLOOKUP(L31,[2]Anexo!$E$4:$F$6,2,)</f>
        <v>4</v>
      </c>
      <c r="N31" s="15" t="s">
        <v>36</v>
      </c>
      <c r="O31" s="16">
        <f>VLOOKUP(N31,[2]Anexo!$G$4:$H$9,2,)</f>
        <v>10</v>
      </c>
      <c r="P31" s="11" t="s">
        <v>37</v>
      </c>
      <c r="Q31" s="16">
        <f>VLOOKUP(P31,[2]Anexo!$I$4:$J$7,2,)</f>
        <v>6</v>
      </c>
      <c r="R31" s="11" t="s">
        <v>81</v>
      </c>
      <c r="S31" s="16">
        <f>VLOOKUP(R31,[2]Anexo!$K$3:$L$9,2,)</f>
        <v>6</v>
      </c>
      <c r="T31" s="15" t="s">
        <v>39</v>
      </c>
      <c r="U31" s="16">
        <f>VLOOKUP(T31,[2]Anexo!$M$3:$N$7,2,)</f>
        <v>4</v>
      </c>
      <c r="V31" s="15">
        <f t="shared" si="12"/>
        <v>30</v>
      </c>
      <c r="W31" s="15" t="str">
        <f t="shared" si="13"/>
        <v>SIGNIFICANCIA ALTA</v>
      </c>
      <c r="X31" s="15" t="s">
        <v>77</v>
      </c>
      <c r="Z31" s="18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1:35" s="17" customFormat="1" ht="53.25" customHeight="1" x14ac:dyDescent="0.3">
      <c r="A32" s="11">
        <v>27</v>
      </c>
      <c r="B32" s="72"/>
      <c r="C32" s="71"/>
      <c r="D32" s="12" t="s">
        <v>41</v>
      </c>
      <c r="E32" s="71"/>
      <c r="F32" s="12" t="s">
        <v>122</v>
      </c>
      <c r="G32" s="12" t="s">
        <v>79</v>
      </c>
      <c r="H32" s="15" t="s">
        <v>31</v>
      </c>
      <c r="I32" s="12" t="s">
        <v>62</v>
      </c>
      <c r="J32" s="12" t="s">
        <v>123</v>
      </c>
      <c r="K32" s="15" t="s">
        <v>63</v>
      </c>
      <c r="L32" s="15" t="s">
        <v>35</v>
      </c>
      <c r="M32" s="16">
        <f>VLOOKUP(L32,[2]Anexo!$E$4:$F$6,2,)</f>
        <v>4</v>
      </c>
      <c r="N32" s="15" t="s">
        <v>36</v>
      </c>
      <c r="O32" s="16">
        <f>VLOOKUP(N32,[2]Anexo!$G$4:$H$9,2,)</f>
        <v>10</v>
      </c>
      <c r="P32" s="11" t="s">
        <v>69</v>
      </c>
      <c r="Q32" s="16">
        <f>VLOOKUP(P32,[2]Anexo!$I$4:$J$7,2,)</f>
        <v>4</v>
      </c>
      <c r="R32" s="11" t="s">
        <v>81</v>
      </c>
      <c r="S32" s="16">
        <f>VLOOKUP(R32,[2]Anexo!$K$3:$L$9,2,)</f>
        <v>6</v>
      </c>
      <c r="T32" s="15" t="s">
        <v>71</v>
      </c>
      <c r="U32" s="16">
        <f>VLOOKUP(T32,[2]Anexo!$M$3:$N$7,2,)</f>
        <v>1</v>
      </c>
      <c r="V32" s="15">
        <f t="shared" si="12"/>
        <v>25</v>
      </c>
      <c r="W32" s="15" t="str">
        <f t="shared" si="13"/>
        <v>SIGNIFICANCIA MEDIA</v>
      </c>
      <c r="X32" s="15" t="s">
        <v>124</v>
      </c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1:35" s="13" customFormat="1" ht="53.25" customHeight="1" x14ac:dyDescent="0.3">
      <c r="A33" s="11">
        <v>28</v>
      </c>
      <c r="B33" s="72"/>
      <c r="C33" s="71" t="s">
        <v>125</v>
      </c>
      <c r="D33" s="71" t="s">
        <v>27</v>
      </c>
      <c r="E33" s="71" t="s">
        <v>116</v>
      </c>
      <c r="F33" s="71" t="s">
        <v>126</v>
      </c>
      <c r="G33" s="12" t="s">
        <v>120</v>
      </c>
      <c r="H33" s="15" t="s">
        <v>31</v>
      </c>
      <c r="I33" s="72" t="s">
        <v>90</v>
      </c>
      <c r="J33" s="12" t="s">
        <v>68</v>
      </c>
      <c r="K33" s="15" t="s">
        <v>34</v>
      </c>
      <c r="L33" s="15" t="s">
        <v>35</v>
      </c>
      <c r="M33" s="16">
        <f>VLOOKUP(L33,[2]Anexo!$E$4:$F$6,2,)</f>
        <v>4</v>
      </c>
      <c r="N33" s="15" t="s">
        <v>127</v>
      </c>
      <c r="O33" s="16">
        <f>VLOOKUP(N33,[2]Anexo!$G$4:$H$9,2,)</f>
        <v>4</v>
      </c>
      <c r="P33" s="11" t="s">
        <v>69</v>
      </c>
      <c r="Q33" s="16">
        <f>VLOOKUP(P33,[2]Anexo!$I$4:$J$7,2,)</f>
        <v>4</v>
      </c>
      <c r="R33" s="11" t="s">
        <v>70</v>
      </c>
      <c r="S33" s="16">
        <f>VLOOKUP(R33,[2]Anexo!$K$3:$L$9,2,)</f>
        <v>1</v>
      </c>
      <c r="T33" s="15" t="s">
        <v>39</v>
      </c>
      <c r="U33" s="16">
        <f>VLOOKUP(T33,[2]Anexo!$M$3:$N$7,2,)</f>
        <v>4</v>
      </c>
      <c r="V33" s="15">
        <f t="shared" si="12"/>
        <v>17</v>
      </c>
      <c r="W33" s="15" t="str">
        <f t="shared" si="13"/>
        <v>SIGNIFICANCIA BAJA</v>
      </c>
      <c r="X33" s="11" t="s">
        <v>128</v>
      </c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13" customFormat="1" ht="53.25" customHeight="1" x14ac:dyDescent="0.3">
      <c r="A34" s="11">
        <v>29</v>
      </c>
      <c r="B34" s="72"/>
      <c r="C34" s="71"/>
      <c r="D34" s="71"/>
      <c r="E34" s="71"/>
      <c r="F34" s="71"/>
      <c r="G34" s="12" t="s">
        <v>129</v>
      </c>
      <c r="H34" s="15" t="s">
        <v>100</v>
      </c>
      <c r="I34" s="72"/>
      <c r="J34" s="12" t="s">
        <v>130</v>
      </c>
      <c r="K34" s="15" t="s">
        <v>34</v>
      </c>
      <c r="L34" s="15" t="s">
        <v>35</v>
      </c>
      <c r="M34" s="16">
        <f>VLOOKUP(L34,[2]Anexo!$E$4:$F$6,2,)</f>
        <v>4</v>
      </c>
      <c r="N34" s="15" t="s">
        <v>127</v>
      </c>
      <c r="O34" s="16">
        <f>VLOOKUP(N34,[2]Anexo!$G$4:$H$9,2,)</f>
        <v>4</v>
      </c>
      <c r="P34" s="11" t="s">
        <v>69</v>
      </c>
      <c r="Q34" s="16">
        <f>VLOOKUP(P34,[2]Anexo!$I$4:$J$7,2,)</f>
        <v>4</v>
      </c>
      <c r="R34" s="11" t="s">
        <v>81</v>
      </c>
      <c r="S34" s="16">
        <f>VLOOKUP(R34,[2]Anexo!$K$3:$L$9,2,)</f>
        <v>6</v>
      </c>
      <c r="T34" s="15" t="s">
        <v>71</v>
      </c>
      <c r="U34" s="16">
        <f>VLOOKUP(T34,[2]Anexo!$M$3:$N$7,2,)</f>
        <v>1</v>
      </c>
      <c r="V34" s="15">
        <f t="shared" si="12"/>
        <v>19</v>
      </c>
      <c r="W34" s="15" t="str">
        <f t="shared" si="13"/>
        <v>SIGNIFICANCIA BAJA</v>
      </c>
      <c r="X34" s="11" t="s">
        <v>131</v>
      </c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13" customFormat="1" ht="53.25" customHeight="1" x14ac:dyDescent="0.3">
      <c r="A35" s="11">
        <v>30</v>
      </c>
      <c r="B35" s="72"/>
      <c r="C35" s="71"/>
      <c r="D35" s="71"/>
      <c r="E35" s="71"/>
      <c r="F35" s="12" t="s">
        <v>132</v>
      </c>
      <c r="G35" s="12" t="s">
        <v>133</v>
      </c>
      <c r="H35" s="15" t="s">
        <v>31</v>
      </c>
      <c r="I35" s="15" t="s">
        <v>74</v>
      </c>
      <c r="J35" s="12" t="s">
        <v>75</v>
      </c>
      <c r="K35" s="15" t="s">
        <v>51</v>
      </c>
      <c r="L35" s="15" t="s">
        <v>35</v>
      </c>
      <c r="M35" s="16">
        <f>VLOOKUP(L35,[2]Anexo!$E$4:$F$6,2,)</f>
        <v>4</v>
      </c>
      <c r="N35" s="15" t="s">
        <v>127</v>
      </c>
      <c r="O35" s="16">
        <f>VLOOKUP(N35,[2]Anexo!$G$4:$H$9,2,)</f>
        <v>4</v>
      </c>
      <c r="P35" s="11" t="s">
        <v>69</v>
      </c>
      <c r="Q35" s="16">
        <f>VLOOKUP(P35,[2]Anexo!$I$4:$J$7,2,)</f>
        <v>4</v>
      </c>
      <c r="R35" s="11" t="s">
        <v>81</v>
      </c>
      <c r="S35" s="16">
        <f>VLOOKUP(R35,[2]Anexo!$K$3:$L$9,2,)</f>
        <v>6</v>
      </c>
      <c r="T35" s="15" t="s">
        <v>39</v>
      </c>
      <c r="U35" s="16">
        <f>VLOOKUP(T35,[2]Anexo!$M$3:$N$7,2,)</f>
        <v>4</v>
      </c>
      <c r="V35" s="15">
        <f t="shared" si="12"/>
        <v>22</v>
      </c>
      <c r="W35" s="15" t="str">
        <f t="shared" si="13"/>
        <v>SIGNIFICANCIA MEDIA</v>
      </c>
      <c r="X35" s="15" t="s">
        <v>77</v>
      </c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1:35" s="13" customFormat="1" ht="53.25" customHeight="1" x14ac:dyDescent="0.3">
      <c r="A36" s="11">
        <v>31</v>
      </c>
      <c r="B36" s="72"/>
      <c r="C36" s="71"/>
      <c r="D36" s="71" t="s">
        <v>41</v>
      </c>
      <c r="E36" s="71"/>
      <c r="F36" s="12" t="s">
        <v>134</v>
      </c>
      <c r="G36" s="12" t="s">
        <v>135</v>
      </c>
      <c r="H36" s="15" t="s">
        <v>31</v>
      </c>
      <c r="I36" s="15" t="s">
        <v>74</v>
      </c>
      <c r="J36" s="12" t="s">
        <v>75</v>
      </c>
      <c r="K36" s="15" t="s">
        <v>51</v>
      </c>
      <c r="L36" s="15" t="s">
        <v>35</v>
      </c>
      <c r="M36" s="16">
        <f>VLOOKUP(L36,[2]Anexo!$E$4:$F$6,2,)</f>
        <v>4</v>
      </c>
      <c r="N36" s="15" t="s">
        <v>127</v>
      </c>
      <c r="O36" s="16">
        <f>VLOOKUP(N36,[2]Anexo!$G$4:$H$9,2,)</f>
        <v>4</v>
      </c>
      <c r="P36" s="11" t="s">
        <v>69</v>
      </c>
      <c r="Q36" s="16">
        <f>VLOOKUP(P36,[2]Anexo!$I$4:$J$7,2,)</f>
        <v>4</v>
      </c>
      <c r="R36" s="11" t="s">
        <v>81</v>
      </c>
      <c r="S36" s="16">
        <f>VLOOKUP(R36,[2]Anexo!$K$3:$L$9,2,)</f>
        <v>6</v>
      </c>
      <c r="T36" s="15" t="s">
        <v>39</v>
      </c>
      <c r="U36" s="16">
        <f>VLOOKUP(T36,[2]Anexo!$M$3:$N$7,2,)</f>
        <v>4</v>
      </c>
      <c r="V36" s="15">
        <f t="shared" si="12"/>
        <v>22</v>
      </c>
      <c r="W36" s="15" t="str">
        <f t="shared" si="13"/>
        <v>SIGNIFICANCIA MEDIA</v>
      </c>
      <c r="X36" s="15" t="s">
        <v>77</v>
      </c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s="13" customFormat="1" ht="53.25" customHeight="1" x14ac:dyDescent="0.3">
      <c r="A37" s="11">
        <v>32</v>
      </c>
      <c r="B37" s="72"/>
      <c r="C37" s="71"/>
      <c r="D37" s="71"/>
      <c r="E37" s="71"/>
      <c r="F37" s="12" t="s">
        <v>136</v>
      </c>
      <c r="G37" s="12" t="s">
        <v>137</v>
      </c>
      <c r="H37" s="15" t="s">
        <v>31</v>
      </c>
      <c r="I37" s="15" t="s">
        <v>74</v>
      </c>
      <c r="J37" s="12" t="s">
        <v>75</v>
      </c>
      <c r="K37" s="15" t="s">
        <v>51</v>
      </c>
      <c r="L37" s="15" t="s">
        <v>35</v>
      </c>
      <c r="M37" s="16">
        <f>VLOOKUP(L37,[2]Anexo!$E$4:$F$6,2,)</f>
        <v>4</v>
      </c>
      <c r="N37" s="15" t="s">
        <v>127</v>
      </c>
      <c r="O37" s="16">
        <f>VLOOKUP(N37,[2]Anexo!$G$4:$H$9,2,)</f>
        <v>4</v>
      </c>
      <c r="P37" s="11" t="s">
        <v>69</v>
      </c>
      <c r="Q37" s="16">
        <f>VLOOKUP(P37,[2]Anexo!$I$4:$J$7,2,)</f>
        <v>4</v>
      </c>
      <c r="R37" s="11" t="s">
        <v>81</v>
      </c>
      <c r="S37" s="16">
        <f>VLOOKUP(R37,[2]Anexo!$K$3:$L$9,2,)</f>
        <v>6</v>
      </c>
      <c r="T37" s="15" t="s">
        <v>39</v>
      </c>
      <c r="U37" s="16">
        <f>VLOOKUP(T37,[2]Anexo!$M$3:$N$7,2,)</f>
        <v>4</v>
      </c>
      <c r="V37" s="15">
        <f t="shared" si="12"/>
        <v>22</v>
      </c>
      <c r="W37" s="15" t="str">
        <f t="shared" si="13"/>
        <v>SIGNIFICANCIA MEDIA</v>
      </c>
      <c r="X37" s="15" t="s">
        <v>77</v>
      </c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pans="1:35" s="21" customFormat="1" ht="53.25" customHeight="1" x14ac:dyDescent="0.3">
      <c r="A38" s="19">
        <v>33</v>
      </c>
      <c r="B38" s="72"/>
      <c r="C38" s="74" t="s">
        <v>138</v>
      </c>
      <c r="D38" s="74" t="s">
        <v>27</v>
      </c>
      <c r="E38" s="74" t="s">
        <v>139</v>
      </c>
      <c r="F38" s="19" t="s">
        <v>140</v>
      </c>
      <c r="G38" s="19" t="s">
        <v>89</v>
      </c>
      <c r="H38" s="20" t="s">
        <v>141</v>
      </c>
      <c r="I38" s="20" t="s">
        <v>90</v>
      </c>
      <c r="J38" s="19" t="s">
        <v>33</v>
      </c>
      <c r="K38" s="20" t="s">
        <v>34</v>
      </c>
      <c r="L38" s="20" t="s">
        <v>35</v>
      </c>
      <c r="M38" s="20">
        <f>VLOOKUP(L38,[2]Anexo!$E$4:$F$6,2,)</f>
        <v>4</v>
      </c>
      <c r="N38" s="20" t="s">
        <v>127</v>
      </c>
      <c r="O38" s="20">
        <f>VLOOKUP(N38,[2]Anexo!$G$4:$H$9,2,)</f>
        <v>4</v>
      </c>
      <c r="P38" s="19" t="s">
        <v>69</v>
      </c>
      <c r="Q38" s="20">
        <f>VLOOKUP(P38,[2]Anexo!$I$4:$J$7,2,)</f>
        <v>4</v>
      </c>
      <c r="R38" s="19" t="s">
        <v>91</v>
      </c>
      <c r="S38" s="20">
        <f>VLOOKUP(R38,[2]Anexo!$K$3:$L$9,2,)</f>
        <v>4</v>
      </c>
      <c r="T38" s="20" t="s">
        <v>71</v>
      </c>
      <c r="U38" s="20">
        <f>VLOOKUP(T38,[2]Anexo!$M$3:$N$7,2,)</f>
        <v>1</v>
      </c>
      <c r="V38" s="20">
        <f t="shared" si="12"/>
        <v>17</v>
      </c>
      <c r="W38" s="20" t="str">
        <f t="shared" si="13"/>
        <v>SIGNIFICANCIA BAJA</v>
      </c>
      <c r="X38" s="20" t="s">
        <v>142</v>
      </c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s="21" customFormat="1" ht="53.25" customHeight="1" x14ac:dyDescent="0.3">
      <c r="A39" s="19">
        <v>34</v>
      </c>
      <c r="B39" s="72"/>
      <c r="C39" s="74"/>
      <c r="D39" s="74"/>
      <c r="E39" s="74"/>
      <c r="F39" s="19" t="s">
        <v>143</v>
      </c>
      <c r="G39" s="19" t="s">
        <v>144</v>
      </c>
      <c r="H39" s="20" t="s">
        <v>141</v>
      </c>
      <c r="I39" s="20" t="s">
        <v>95</v>
      </c>
      <c r="J39" s="19" t="s">
        <v>145</v>
      </c>
      <c r="K39" s="20" t="s">
        <v>146</v>
      </c>
      <c r="L39" s="20" t="s">
        <v>35</v>
      </c>
      <c r="M39" s="20">
        <f>VLOOKUP(L39,[2]Anexo!$E$4:$F$6,2,)</f>
        <v>4</v>
      </c>
      <c r="N39" s="20" t="s">
        <v>127</v>
      </c>
      <c r="O39" s="20">
        <f>VLOOKUP(N39,[2]Anexo!$G$4:$H$9,2,)</f>
        <v>4</v>
      </c>
      <c r="P39" s="19" t="s">
        <v>69</v>
      </c>
      <c r="Q39" s="20">
        <f>VLOOKUP(P39,[2]Anexo!$I$4:$J$7,2,)</f>
        <v>4</v>
      </c>
      <c r="R39" s="19" t="s">
        <v>81</v>
      </c>
      <c r="S39" s="20">
        <f>VLOOKUP(R39,[2]Anexo!$K$3:$L$9,2,)</f>
        <v>6</v>
      </c>
      <c r="T39" s="20" t="s">
        <v>71</v>
      </c>
      <c r="U39" s="20">
        <f>VLOOKUP(T39,[2]Anexo!$M$3:$N$7,2,)</f>
        <v>1</v>
      </c>
      <c r="V39" s="20">
        <f t="shared" si="12"/>
        <v>19</v>
      </c>
      <c r="W39" s="20" t="str">
        <f t="shared" si="13"/>
        <v>SIGNIFICANCIA BAJA</v>
      </c>
      <c r="X39" s="20" t="s">
        <v>142</v>
      </c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s="21" customFormat="1" ht="53.25" customHeight="1" x14ac:dyDescent="0.3">
      <c r="A40" s="19">
        <v>35</v>
      </c>
      <c r="B40" s="72"/>
      <c r="C40" s="74"/>
      <c r="D40" s="74"/>
      <c r="E40" s="74"/>
      <c r="F40" s="19" t="s">
        <v>147</v>
      </c>
      <c r="G40" s="19" t="s">
        <v>148</v>
      </c>
      <c r="H40" s="20" t="s">
        <v>141</v>
      </c>
      <c r="I40" s="20" t="s">
        <v>95</v>
      </c>
      <c r="J40" s="19" t="s">
        <v>96</v>
      </c>
      <c r="K40" s="20" t="s">
        <v>93</v>
      </c>
      <c r="L40" s="20" t="s">
        <v>35</v>
      </c>
      <c r="M40" s="20">
        <f>VLOOKUP(L40,[2]Anexo!$E$4:$F$6,2,)</f>
        <v>4</v>
      </c>
      <c r="N40" s="20" t="s">
        <v>127</v>
      </c>
      <c r="O40" s="20">
        <f>VLOOKUP(N40,[2]Anexo!$G$4:$H$9,2,)</f>
        <v>4</v>
      </c>
      <c r="P40" s="19" t="s">
        <v>69</v>
      </c>
      <c r="Q40" s="20">
        <f>VLOOKUP(P40,[2]Anexo!$I$4:$J$7,2,)</f>
        <v>4</v>
      </c>
      <c r="R40" s="19" t="s">
        <v>91</v>
      </c>
      <c r="S40" s="20">
        <f>VLOOKUP(R40,[2]Anexo!$K$3:$L$9,2,)</f>
        <v>4</v>
      </c>
      <c r="T40" s="20" t="s">
        <v>71</v>
      </c>
      <c r="U40" s="20">
        <f>VLOOKUP(T40,[2]Anexo!$M$3:$N$7,2,)</f>
        <v>1</v>
      </c>
      <c r="V40" s="20">
        <f t="shared" si="12"/>
        <v>17</v>
      </c>
      <c r="W40" s="20" t="str">
        <f t="shared" si="13"/>
        <v>SIGNIFICANCIA BAJA</v>
      </c>
      <c r="X40" s="20" t="s">
        <v>142</v>
      </c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s="21" customFormat="1" ht="53.25" customHeight="1" x14ac:dyDescent="0.3">
      <c r="A41" s="19">
        <v>36</v>
      </c>
      <c r="B41" s="72"/>
      <c r="C41" s="74"/>
      <c r="D41" s="74"/>
      <c r="E41" s="74"/>
      <c r="F41" s="19" t="s">
        <v>140</v>
      </c>
      <c r="G41" s="19" t="s">
        <v>149</v>
      </c>
      <c r="H41" s="20" t="s">
        <v>100</v>
      </c>
      <c r="I41" s="20" t="s">
        <v>90</v>
      </c>
      <c r="J41" s="19" t="s">
        <v>75</v>
      </c>
      <c r="K41" s="20" t="s">
        <v>51</v>
      </c>
      <c r="L41" s="20" t="s">
        <v>35</v>
      </c>
      <c r="M41" s="20">
        <f>VLOOKUP(L41,[2]Anexo!$E$4:$F$6,2,)</f>
        <v>4</v>
      </c>
      <c r="N41" s="20" t="s">
        <v>102</v>
      </c>
      <c r="O41" s="20">
        <f>VLOOKUP(N41,[2]Anexo!$G$4:$H$9,2,)</f>
        <v>1</v>
      </c>
      <c r="P41" s="19" t="s">
        <v>108</v>
      </c>
      <c r="Q41" s="20">
        <f>VLOOKUP(P41,[2]Anexo!$I$4:$J$7,2,)</f>
        <v>1</v>
      </c>
      <c r="R41" s="19" t="s">
        <v>70</v>
      </c>
      <c r="S41" s="20">
        <f>VLOOKUP(R41,[2]Anexo!$K$3:$L$9,2,)</f>
        <v>1</v>
      </c>
      <c r="T41" s="20" t="s">
        <v>71</v>
      </c>
      <c r="U41" s="20">
        <f>VLOOKUP(T41,[2]Anexo!$M$3:$N$7,2,)</f>
        <v>1</v>
      </c>
      <c r="V41" s="20">
        <f t="shared" si="12"/>
        <v>8</v>
      </c>
      <c r="W41" s="20" t="str">
        <f t="shared" si="13"/>
        <v>NO SIGNIFICATIVO</v>
      </c>
      <c r="X41" s="19" t="s">
        <v>150</v>
      </c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s="23" customFormat="1" ht="53.25" customHeight="1" x14ac:dyDescent="0.3">
      <c r="A42" s="19">
        <v>37</v>
      </c>
      <c r="B42" s="72"/>
      <c r="C42" s="19" t="s">
        <v>151</v>
      </c>
      <c r="D42" s="19" t="s">
        <v>27</v>
      </c>
      <c r="E42" s="19" t="s">
        <v>152</v>
      </c>
      <c r="F42" s="19" t="s">
        <v>153</v>
      </c>
      <c r="G42" s="20" t="s">
        <v>44</v>
      </c>
      <c r="H42" s="20" t="s">
        <v>31</v>
      </c>
      <c r="I42" s="20" t="s">
        <v>45</v>
      </c>
      <c r="J42" s="19" t="s">
        <v>33</v>
      </c>
      <c r="K42" s="20" t="s">
        <v>46</v>
      </c>
      <c r="L42" s="20" t="s">
        <v>35</v>
      </c>
      <c r="M42" s="20">
        <f>VLOOKUP(L42,[2]Anexo!$E$4:$F$6,2,)</f>
        <v>4</v>
      </c>
      <c r="N42" s="20" t="s">
        <v>36</v>
      </c>
      <c r="O42" s="20">
        <f>VLOOKUP(N42,[2]Anexo!$G$4:$H$9,2,)</f>
        <v>10</v>
      </c>
      <c r="P42" s="19" t="s">
        <v>69</v>
      </c>
      <c r="Q42" s="20">
        <f>VLOOKUP(P42,[2]Anexo!$I$4:$J$7,2,)</f>
        <v>4</v>
      </c>
      <c r="R42" s="19" t="s">
        <v>81</v>
      </c>
      <c r="S42" s="20">
        <f>VLOOKUP(R42,[2]Anexo!$K$3:$L$9,2,)</f>
        <v>6</v>
      </c>
      <c r="T42" s="20" t="s">
        <v>39</v>
      </c>
      <c r="U42" s="20">
        <f>VLOOKUP(T42,[2]Anexo!$M$3:$N$7,2,)</f>
        <v>4</v>
      </c>
      <c r="V42" s="20">
        <f t="shared" si="12"/>
        <v>28</v>
      </c>
      <c r="W42" s="20" t="str">
        <f t="shared" si="13"/>
        <v>SIGNIFICANCIA ALTA</v>
      </c>
      <c r="X42" s="19" t="s">
        <v>154</v>
      </c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:35" s="21" customFormat="1" ht="53.25" customHeight="1" x14ac:dyDescent="0.3">
      <c r="A43" s="19">
        <v>38</v>
      </c>
      <c r="B43" s="72"/>
      <c r="C43" s="74" t="s">
        <v>155</v>
      </c>
      <c r="D43" s="74" t="s">
        <v>27</v>
      </c>
      <c r="E43" s="74" t="s">
        <v>156</v>
      </c>
      <c r="F43" s="19" t="s">
        <v>157</v>
      </c>
      <c r="G43" s="20" t="s">
        <v>120</v>
      </c>
      <c r="H43" s="20" t="s">
        <v>31</v>
      </c>
      <c r="I43" s="20" t="s">
        <v>90</v>
      </c>
      <c r="J43" s="19" t="s">
        <v>68</v>
      </c>
      <c r="K43" s="20" t="s">
        <v>34</v>
      </c>
      <c r="L43" s="20" t="s">
        <v>35</v>
      </c>
      <c r="M43" s="20">
        <f>VLOOKUP(L43,[2]Anexo!$E$4:$F$6,2,)</f>
        <v>4</v>
      </c>
      <c r="N43" s="20" t="s">
        <v>102</v>
      </c>
      <c r="O43" s="20">
        <f>VLOOKUP(N43,[2]Anexo!$G$4:$H$9,2,)</f>
        <v>1</v>
      </c>
      <c r="P43" s="19" t="s">
        <v>69</v>
      </c>
      <c r="Q43" s="20">
        <f>VLOOKUP(P43,[2]Anexo!$I$4:$J$7,2,)</f>
        <v>4</v>
      </c>
      <c r="R43" s="19" t="s">
        <v>70</v>
      </c>
      <c r="S43" s="20">
        <f>VLOOKUP(R43,[2]Anexo!$K$3:$L$9,2,)</f>
        <v>1</v>
      </c>
      <c r="T43" s="20" t="s">
        <v>71</v>
      </c>
      <c r="U43" s="20">
        <f>VLOOKUP(T43,[2]Anexo!$M$3:$N$7,2,)</f>
        <v>1</v>
      </c>
      <c r="V43" s="20">
        <f t="shared" si="12"/>
        <v>11</v>
      </c>
      <c r="W43" s="20" t="str">
        <f t="shared" si="13"/>
        <v>NO SIGNIFICATIVO</v>
      </c>
      <c r="X43" s="19" t="s">
        <v>158</v>
      </c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s="21" customFormat="1" ht="53.25" customHeight="1" x14ac:dyDescent="0.3">
      <c r="A44" s="19">
        <v>39</v>
      </c>
      <c r="B44" s="72"/>
      <c r="C44" s="74"/>
      <c r="D44" s="74"/>
      <c r="E44" s="74"/>
      <c r="F44" s="19" t="s">
        <v>159</v>
      </c>
      <c r="G44" s="20" t="s">
        <v>49</v>
      </c>
      <c r="H44" s="20" t="s">
        <v>31</v>
      </c>
      <c r="I44" s="20" t="s">
        <v>74</v>
      </c>
      <c r="J44" s="19" t="s">
        <v>160</v>
      </c>
      <c r="K44" s="20" t="s">
        <v>51</v>
      </c>
      <c r="L44" s="20" t="s">
        <v>52</v>
      </c>
      <c r="M44" s="20">
        <f>VLOOKUP(L44,[2]Anexo!$E$4:$F$6,2,)</f>
        <v>-4</v>
      </c>
      <c r="N44" s="20" t="s">
        <v>127</v>
      </c>
      <c r="O44" s="20">
        <f>VLOOKUP(N44,[2]Anexo!$G$4:$H$9,2,)</f>
        <v>4</v>
      </c>
      <c r="P44" s="19" t="s">
        <v>108</v>
      </c>
      <c r="Q44" s="20">
        <f>VLOOKUP(P44,[2]Anexo!$I$4:$J$7,2,)</f>
        <v>1</v>
      </c>
      <c r="R44" s="19" t="s">
        <v>81</v>
      </c>
      <c r="S44" s="20">
        <f>VLOOKUP(R44,[2]Anexo!$K$3:$L$9,2,)</f>
        <v>6</v>
      </c>
      <c r="T44" s="20" t="s">
        <v>39</v>
      </c>
      <c r="U44" s="20">
        <f>VLOOKUP(T44,[2]Anexo!$M$3:$N$7,2,)</f>
        <v>4</v>
      </c>
      <c r="V44" s="20">
        <f t="shared" si="12"/>
        <v>11</v>
      </c>
      <c r="W44" s="20" t="str">
        <f t="shared" si="13"/>
        <v>NO SIGNIFICATIVO</v>
      </c>
      <c r="X44" s="19" t="s">
        <v>161</v>
      </c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s="21" customFormat="1" ht="53.25" customHeight="1" x14ac:dyDescent="0.3">
      <c r="A45" s="19">
        <v>40</v>
      </c>
      <c r="B45" s="72"/>
      <c r="C45" s="74"/>
      <c r="D45" s="74"/>
      <c r="E45" s="74"/>
      <c r="F45" s="19" t="s">
        <v>162</v>
      </c>
      <c r="G45" s="20" t="s">
        <v>137</v>
      </c>
      <c r="H45" s="20" t="s">
        <v>31</v>
      </c>
      <c r="I45" s="20" t="s">
        <v>74</v>
      </c>
      <c r="J45" s="19" t="s">
        <v>163</v>
      </c>
      <c r="K45" s="20" t="s">
        <v>51</v>
      </c>
      <c r="L45" s="20" t="s">
        <v>35</v>
      </c>
      <c r="M45" s="20">
        <f>VLOOKUP(L45,[2]Anexo!$E$4:$F$6,2,)</f>
        <v>4</v>
      </c>
      <c r="N45" s="20" t="s">
        <v>127</v>
      </c>
      <c r="O45" s="20">
        <f>VLOOKUP(N45,[2]Anexo!$G$4:$H$9,2,)</f>
        <v>4</v>
      </c>
      <c r="P45" s="19" t="s">
        <v>108</v>
      </c>
      <c r="Q45" s="20">
        <f>VLOOKUP(P45,[2]Anexo!$I$4:$J$7,2,)</f>
        <v>1</v>
      </c>
      <c r="R45" s="19" t="s">
        <v>81</v>
      </c>
      <c r="S45" s="20">
        <f>VLOOKUP(R45,[2]Anexo!$K$3:$L$9,2,)</f>
        <v>6</v>
      </c>
      <c r="T45" s="20" t="s">
        <v>39</v>
      </c>
      <c r="U45" s="20">
        <f>VLOOKUP(T45,[2]Anexo!$M$3:$N$7,2,)</f>
        <v>4</v>
      </c>
      <c r="V45" s="20">
        <f t="shared" si="12"/>
        <v>19</v>
      </c>
      <c r="W45" s="20" t="str">
        <f t="shared" si="13"/>
        <v>SIGNIFICANCIA BAJA</v>
      </c>
      <c r="X45" s="19" t="s">
        <v>161</v>
      </c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1:35" s="13" customFormat="1" ht="53.25" customHeight="1" x14ac:dyDescent="0.3">
      <c r="A46" s="11">
        <v>41</v>
      </c>
      <c r="B46" s="72"/>
      <c r="C46" s="71" t="s">
        <v>164</v>
      </c>
      <c r="D46" s="12" t="s">
        <v>27</v>
      </c>
      <c r="E46" s="12" t="s">
        <v>165</v>
      </c>
      <c r="F46" s="71" t="s">
        <v>153</v>
      </c>
      <c r="G46" s="72" t="s">
        <v>44</v>
      </c>
      <c r="H46" s="73" t="s">
        <v>31</v>
      </c>
      <c r="I46" s="73" t="s">
        <v>45</v>
      </c>
      <c r="J46" s="71" t="s">
        <v>33</v>
      </c>
      <c r="K46" s="73" t="s">
        <v>46</v>
      </c>
      <c r="L46" s="73" t="s">
        <v>35</v>
      </c>
      <c r="M46" s="75">
        <f>VLOOKUP(L46,[2]Anexo!$E$4:$F$6,2,)</f>
        <v>4</v>
      </c>
      <c r="N46" s="73" t="s">
        <v>36</v>
      </c>
      <c r="O46" s="75">
        <f>VLOOKUP(N46,[2]Anexo!$G$4:$H$9,2,)</f>
        <v>10</v>
      </c>
      <c r="P46" s="72" t="s">
        <v>37</v>
      </c>
      <c r="Q46" s="75">
        <f>VLOOKUP(P46,[2]Anexo!$I$4:$J$7,2,)</f>
        <v>6</v>
      </c>
      <c r="R46" s="72" t="s">
        <v>38</v>
      </c>
      <c r="S46" s="75">
        <f>VLOOKUP(R46,[2]Anexo!$K$3:$L$9,2,)</f>
        <v>8</v>
      </c>
      <c r="T46" s="73" t="s">
        <v>39</v>
      </c>
      <c r="U46" s="75">
        <f>VLOOKUP(T46,[2]Anexo!$M$3:$N$7,2,)</f>
        <v>4</v>
      </c>
      <c r="V46" s="73">
        <f t="shared" si="12"/>
        <v>32</v>
      </c>
      <c r="W46" s="73" t="str">
        <f t="shared" si="13"/>
        <v>SIGNIFICANCIA ALTA</v>
      </c>
      <c r="X46" s="72" t="s">
        <v>166</v>
      </c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spans="1:35" s="13" customFormat="1" ht="53.25" customHeight="1" x14ac:dyDescent="0.3">
      <c r="A47" s="11">
        <v>42</v>
      </c>
      <c r="B47" s="72"/>
      <c r="C47" s="71"/>
      <c r="D47" s="12" t="s">
        <v>167</v>
      </c>
      <c r="E47" s="12" t="s">
        <v>168</v>
      </c>
      <c r="F47" s="71"/>
      <c r="G47" s="72"/>
      <c r="H47" s="73"/>
      <c r="I47" s="73"/>
      <c r="J47" s="71"/>
      <c r="K47" s="73"/>
      <c r="L47" s="73"/>
      <c r="M47" s="75"/>
      <c r="N47" s="73"/>
      <c r="O47" s="75"/>
      <c r="P47" s="72"/>
      <c r="Q47" s="75"/>
      <c r="R47" s="72"/>
      <c r="S47" s="75"/>
      <c r="T47" s="73"/>
      <c r="U47" s="75"/>
      <c r="V47" s="73"/>
      <c r="W47" s="73"/>
      <c r="X47" s="73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spans="1:35" s="21" customFormat="1" ht="53.25" customHeight="1" x14ac:dyDescent="0.3">
      <c r="A48" s="19">
        <v>43</v>
      </c>
      <c r="B48" s="72"/>
      <c r="C48" s="74" t="s">
        <v>169</v>
      </c>
      <c r="D48" s="74" t="s">
        <v>27</v>
      </c>
      <c r="E48" s="74" t="s">
        <v>170</v>
      </c>
      <c r="F48" s="19" t="s">
        <v>171</v>
      </c>
      <c r="G48" s="20" t="s">
        <v>67</v>
      </c>
      <c r="H48" s="20" t="s">
        <v>31</v>
      </c>
      <c r="I48" s="20" t="s">
        <v>90</v>
      </c>
      <c r="J48" s="19" t="s">
        <v>68</v>
      </c>
      <c r="K48" s="20" t="s">
        <v>34</v>
      </c>
      <c r="L48" s="20" t="s">
        <v>35</v>
      </c>
      <c r="M48" s="20">
        <f>VLOOKUP(L48,[2]Anexo!$E$4:$F$6,2,)</f>
        <v>4</v>
      </c>
      <c r="N48" s="20" t="s">
        <v>76</v>
      </c>
      <c r="O48" s="20">
        <f>VLOOKUP(N48,[2]Anexo!$G$4:$H$9,2,)</f>
        <v>6</v>
      </c>
      <c r="P48" s="19" t="s">
        <v>108</v>
      </c>
      <c r="Q48" s="20">
        <f>VLOOKUP(P48,[2]Anexo!$I$4:$J$7,2,)</f>
        <v>1</v>
      </c>
      <c r="R48" s="19" t="s">
        <v>70</v>
      </c>
      <c r="S48" s="20">
        <f>VLOOKUP(R48,[2]Anexo!$K$3:$L$9,2,)</f>
        <v>1</v>
      </c>
      <c r="T48" s="20" t="s">
        <v>71</v>
      </c>
      <c r="U48" s="20">
        <f>VLOOKUP(T48,[2]Anexo!$M$3:$N$7,2,)</f>
        <v>1</v>
      </c>
      <c r="V48" s="20">
        <f t="shared" si="12"/>
        <v>13</v>
      </c>
      <c r="W48" s="20" t="str">
        <f t="shared" si="13"/>
        <v>SIGNIFICANCIA BAJA</v>
      </c>
      <c r="X48" s="19" t="s">
        <v>158</v>
      </c>
      <c r="Z48" s="22"/>
      <c r="AA48" s="22"/>
      <c r="AB48" s="22"/>
      <c r="AC48" s="22"/>
      <c r="AD48" s="22"/>
      <c r="AE48" s="22"/>
      <c r="AF48" s="22"/>
      <c r="AG48" s="22"/>
      <c r="AH48" s="22"/>
      <c r="AI48" s="22"/>
    </row>
    <row r="49" spans="1:35" s="21" customFormat="1" ht="53.25" customHeight="1" x14ac:dyDescent="0.3">
      <c r="A49" s="19">
        <v>44</v>
      </c>
      <c r="B49" s="72"/>
      <c r="C49" s="74"/>
      <c r="D49" s="74"/>
      <c r="E49" s="74"/>
      <c r="F49" s="19" t="s">
        <v>159</v>
      </c>
      <c r="G49" s="20" t="s">
        <v>49</v>
      </c>
      <c r="H49" s="20" t="s">
        <v>31</v>
      </c>
      <c r="I49" s="20" t="s">
        <v>74</v>
      </c>
      <c r="J49" s="19" t="s">
        <v>160</v>
      </c>
      <c r="K49" s="20" t="s">
        <v>51</v>
      </c>
      <c r="L49" s="20" t="s">
        <v>52</v>
      </c>
      <c r="M49" s="20">
        <f>VLOOKUP(L49,[2]Anexo!$E$4:$F$6,2,)</f>
        <v>-4</v>
      </c>
      <c r="N49" s="20" t="s">
        <v>76</v>
      </c>
      <c r="O49" s="20">
        <f>VLOOKUP(N49,[2]Anexo!$G$4:$H$9,2,)</f>
        <v>6</v>
      </c>
      <c r="P49" s="19" t="s">
        <v>108</v>
      </c>
      <c r="Q49" s="20">
        <f>VLOOKUP(P49,[2]Anexo!$I$4:$J$7,2,)</f>
        <v>1</v>
      </c>
      <c r="R49" s="19" t="s">
        <v>81</v>
      </c>
      <c r="S49" s="20">
        <f>VLOOKUP(R49,[2]Anexo!$K$3:$L$9,2,)</f>
        <v>6</v>
      </c>
      <c r="T49" s="20" t="s">
        <v>39</v>
      </c>
      <c r="U49" s="20">
        <f>VLOOKUP(T49,[2]Anexo!$M$3:$N$7,2,)</f>
        <v>4</v>
      </c>
      <c r="V49" s="20">
        <f t="shared" si="12"/>
        <v>13</v>
      </c>
      <c r="W49" s="20" t="str">
        <f t="shared" si="13"/>
        <v>SIGNIFICANCIA BAJA</v>
      </c>
      <c r="X49" s="19" t="s">
        <v>172</v>
      </c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1:35" s="21" customFormat="1" ht="53.25" customHeight="1" x14ac:dyDescent="0.3">
      <c r="A50" s="19">
        <v>45</v>
      </c>
      <c r="B50" s="72"/>
      <c r="C50" s="74"/>
      <c r="D50" s="74"/>
      <c r="E50" s="74"/>
      <c r="F50" s="19" t="s">
        <v>173</v>
      </c>
      <c r="G50" s="20" t="s">
        <v>137</v>
      </c>
      <c r="H50" s="20" t="s">
        <v>31</v>
      </c>
      <c r="I50" s="20" t="s">
        <v>74</v>
      </c>
      <c r="J50" s="19" t="s">
        <v>163</v>
      </c>
      <c r="K50" s="20" t="s">
        <v>51</v>
      </c>
      <c r="L50" s="20" t="s">
        <v>35</v>
      </c>
      <c r="M50" s="20">
        <f>VLOOKUP(L50,[2]Anexo!$E$4:$F$6,2,)</f>
        <v>4</v>
      </c>
      <c r="N50" s="20" t="s">
        <v>76</v>
      </c>
      <c r="O50" s="20">
        <f>VLOOKUP(N50,[2]Anexo!$G$4:$H$9,2,)</f>
        <v>6</v>
      </c>
      <c r="P50" s="19" t="s">
        <v>108</v>
      </c>
      <c r="Q50" s="20">
        <f>VLOOKUP(P50,[2]Anexo!$I$4:$J$7,2,)</f>
        <v>1</v>
      </c>
      <c r="R50" s="19" t="s">
        <v>70</v>
      </c>
      <c r="S50" s="20">
        <f>VLOOKUP(R50,[2]Anexo!$K$3:$L$9,2,)</f>
        <v>1</v>
      </c>
      <c r="T50" s="20" t="s">
        <v>71</v>
      </c>
      <c r="U50" s="20">
        <f>VLOOKUP(T50,[2]Anexo!$M$3:$N$7,2,)</f>
        <v>1</v>
      </c>
      <c r="V50" s="20">
        <f t="shared" si="12"/>
        <v>13</v>
      </c>
      <c r="W50" s="20" t="str">
        <f t="shared" si="13"/>
        <v>SIGNIFICANCIA BAJA</v>
      </c>
      <c r="X50" s="19" t="s">
        <v>172</v>
      </c>
      <c r="Z50" s="22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1:35" s="13" customFormat="1" ht="53.25" customHeight="1" x14ac:dyDescent="0.3">
      <c r="A51" s="11">
        <v>46</v>
      </c>
      <c r="B51" s="72"/>
      <c r="C51" s="71" t="s">
        <v>174</v>
      </c>
      <c r="D51" s="71" t="s">
        <v>27</v>
      </c>
      <c r="E51" s="71" t="s">
        <v>175</v>
      </c>
      <c r="F51" s="12" t="s">
        <v>176</v>
      </c>
      <c r="G51" s="15" t="s">
        <v>177</v>
      </c>
      <c r="H51" s="15" t="s">
        <v>31</v>
      </c>
      <c r="I51" s="15" t="s">
        <v>178</v>
      </c>
      <c r="J51" s="12" t="s">
        <v>179</v>
      </c>
      <c r="K51" s="15" t="s">
        <v>34</v>
      </c>
      <c r="L51" s="15" t="s">
        <v>35</v>
      </c>
      <c r="M51" s="16">
        <f>VLOOKUP(L51,[2]Anexo!$E$4:$F$6,2,)</f>
        <v>4</v>
      </c>
      <c r="N51" s="15" t="s">
        <v>127</v>
      </c>
      <c r="O51" s="16">
        <f>VLOOKUP(N51,[2]Anexo!$G$4:$H$9,2,)</f>
        <v>4</v>
      </c>
      <c r="P51" s="11" t="s">
        <v>69</v>
      </c>
      <c r="Q51" s="16">
        <f>VLOOKUP(P51,[2]Anexo!$I$4:$J$7,2,)</f>
        <v>4</v>
      </c>
      <c r="R51" s="11" t="s">
        <v>81</v>
      </c>
      <c r="S51" s="16">
        <f>VLOOKUP(R51,[2]Anexo!$K$3:$L$9,2,)</f>
        <v>6</v>
      </c>
      <c r="T51" s="15" t="s">
        <v>71</v>
      </c>
      <c r="U51" s="16">
        <f>VLOOKUP(T51,[2]Anexo!$M$3:$N$7,2,)</f>
        <v>1</v>
      </c>
      <c r="V51" s="15">
        <f t="shared" si="12"/>
        <v>19</v>
      </c>
      <c r="W51" s="15" t="str">
        <f t="shared" si="13"/>
        <v>SIGNIFICANCIA BAJA</v>
      </c>
      <c r="X51" s="11" t="s">
        <v>180</v>
      </c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1:35" s="13" customFormat="1" ht="53.25" customHeight="1" x14ac:dyDescent="0.3">
      <c r="A52" s="11">
        <v>47</v>
      </c>
      <c r="B52" s="72"/>
      <c r="C52" s="71"/>
      <c r="D52" s="71"/>
      <c r="E52" s="71"/>
      <c r="F52" s="12" t="s">
        <v>181</v>
      </c>
      <c r="G52" s="15" t="s">
        <v>182</v>
      </c>
      <c r="H52" s="15" t="s">
        <v>141</v>
      </c>
      <c r="I52" s="15" t="s">
        <v>178</v>
      </c>
      <c r="J52" s="12" t="s">
        <v>179</v>
      </c>
      <c r="K52" s="15" t="s">
        <v>93</v>
      </c>
      <c r="L52" s="15" t="s">
        <v>35</v>
      </c>
      <c r="M52" s="16">
        <f>VLOOKUP(L52,[2]Anexo!$E$4:$F$6,2,)</f>
        <v>4</v>
      </c>
      <c r="N52" s="15" t="s">
        <v>127</v>
      </c>
      <c r="O52" s="16">
        <f>VLOOKUP(N52,[2]Anexo!$G$4:$H$9,2,)</f>
        <v>4</v>
      </c>
      <c r="P52" s="11" t="s">
        <v>69</v>
      </c>
      <c r="Q52" s="16">
        <f>VLOOKUP(P52,[2]Anexo!$I$4:$J$7,2,)</f>
        <v>4</v>
      </c>
      <c r="R52" s="11" t="s">
        <v>81</v>
      </c>
      <c r="S52" s="16">
        <f>VLOOKUP(R52,[2]Anexo!$K$3:$L$9,2,)</f>
        <v>6</v>
      </c>
      <c r="T52" s="15" t="s">
        <v>71</v>
      </c>
      <c r="U52" s="16">
        <f>VLOOKUP(T52,[2]Anexo!$M$3:$N$7,2,)</f>
        <v>1</v>
      </c>
      <c r="V52" s="15">
        <f t="shared" si="12"/>
        <v>19</v>
      </c>
      <c r="W52" s="15" t="str">
        <f t="shared" si="13"/>
        <v>SIGNIFICANCIA BAJA</v>
      </c>
      <c r="X52" s="11" t="s">
        <v>183</v>
      </c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spans="1:35" s="25" customFormat="1" ht="53.25" customHeight="1" x14ac:dyDescent="0.3">
      <c r="A53" s="11">
        <v>48</v>
      </c>
      <c r="B53" s="72"/>
      <c r="C53" s="12" t="s">
        <v>184</v>
      </c>
      <c r="D53" s="12" t="s">
        <v>27</v>
      </c>
      <c r="E53" s="12" t="s">
        <v>185</v>
      </c>
      <c r="F53" s="12" t="s">
        <v>186</v>
      </c>
      <c r="G53" s="12" t="s">
        <v>144</v>
      </c>
      <c r="H53" s="15" t="s">
        <v>31</v>
      </c>
      <c r="I53" s="15" t="s">
        <v>187</v>
      </c>
      <c r="J53" s="12" t="s">
        <v>145</v>
      </c>
      <c r="K53" s="15" t="s">
        <v>146</v>
      </c>
      <c r="L53" s="15" t="s">
        <v>35</v>
      </c>
      <c r="M53" s="16">
        <f>VLOOKUP(L53,[2]Anexo!$E$4:$F$6,2,)</f>
        <v>4</v>
      </c>
      <c r="N53" s="15" t="s">
        <v>36</v>
      </c>
      <c r="O53" s="16">
        <f>VLOOKUP(N53,[2]Anexo!$G$4:$H$9,2,)</f>
        <v>10</v>
      </c>
      <c r="P53" s="11" t="s">
        <v>69</v>
      </c>
      <c r="Q53" s="16">
        <f>VLOOKUP(P53,[2]Anexo!$I$4:$J$7,2,)</f>
        <v>4</v>
      </c>
      <c r="R53" s="11" t="s">
        <v>81</v>
      </c>
      <c r="S53" s="16">
        <f>VLOOKUP(R53,[2]Anexo!$K$3:$L$9,2,)</f>
        <v>6</v>
      </c>
      <c r="T53" s="15" t="s">
        <v>71</v>
      </c>
      <c r="U53" s="16">
        <f>VLOOKUP(T53,[2]Anexo!$M$3:$N$7,2,)</f>
        <v>1</v>
      </c>
      <c r="V53" s="15">
        <f t="shared" si="12"/>
        <v>25</v>
      </c>
      <c r="W53" s="15" t="str">
        <f t="shared" si="13"/>
        <v>SIGNIFICANCIA MEDIA</v>
      </c>
      <c r="X53" s="11" t="s">
        <v>188</v>
      </c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  <row r="54" spans="1:35" s="13" customFormat="1" ht="53.25" customHeight="1" x14ac:dyDescent="0.3">
      <c r="A54" s="11">
        <v>49</v>
      </c>
      <c r="B54" s="72"/>
      <c r="C54" s="71" t="s">
        <v>189</v>
      </c>
      <c r="D54" s="71" t="s">
        <v>27</v>
      </c>
      <c r="E54" s="71" t="s">
        <v>190</v>
      </c>
      <c r="F54" s="12" t="s">
        <v>191</v>
      </c>
      <c r="G54" s="12" t="s">
        <v>192</v>
      </c>
      <c r="H54" s="15" t="s">
        <v>141</v>
      </c>
      <c r="I54" s="15" t="s">
        <v>178</v>
      </c>
      <c r="J54" s="12" t="s">
        <v>96</v>
      </c>
      <c r="K54" s="15" t="s">
        <v>93</v>
      </c>
      <c r="L54" s="15" t="s">
        <v>35</v>
      </c>
      <c r="M54" s="16">
        <f>VLOOKUP(L54,[2]Anexo!$E$4:$F$6,2,)</f>
        <v>4</v>
      </c>
      <c r="N54" s="15" t="s">
        <v>127</v>
      </c>
      <c r="O54" s="16">
        <f>VLOOKUP(N54,[2]Anexo!$G$4:$H$9,2,)</f>
        <v>4</v>
      </c>
      <c r="P54" s="11" t="s">
        <v>108</v>
      </c>
      <c r="Q54" s="16">
        <f>VLOOKUP(P54,[2]Anexo!$I$4:$J$7,2,)</f>
        <v>1</v>
      </c>
      <c r="R54" s="11" t="s">
        <v>81</v>
      </c>
      <c r="S54" s="16">
        <f>VLOOKUP(R54,[2]Anexo!$K$3:$L$9,2,)</f>
        <v>6</v>
      </c>
      <c r="T54" s="15" t="s">
        <v>39</v>
      </c>
      <c r="U54" s="16">
        <f>VLOOKUP(T54,[2]Anexo!$M$3:$N$7,2,)</f>
        <v>4</v>
      </c>
      <c r="V54" s="15">
        <f t="shared" si="12"/>
        <v>19</v>
      </c>
      <c r="W54" s="15" t="str">
        <f t="shared" si="13"/>
        <v>SIGNIFICANCIA BAJA</v>
      </c>
      <c r="X54" s="11" t="s">
        <v>183</v>
      </c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spans="1:35" s="13" customFormat="1" ht="53.25" customHeight="1" x14ac:dyDescent="0.3">
      <c r="A55" s="11">
        <v>50</v>
      </c>
      <c r="B55" s="72"/>
      <c r="C55" s="71"/>
      <c r="D55" s="71"/>
      <c r="E55" s="71"/>
      <c r="F55" s="12" t="s">
        <v>193</v>
      </c>
      <c r="G55" s="12" t="s">
        <v>120</v>
      </c>
      <c r="H55" s="15" t="s">
        <v>31</v>
      </c>
      <c r="I55" s="15" t="s">
        <v>178</v>
      </c>
      <c r="J55" s="12" t="s">
        <v>68</v>
      </c>
      <c r="K55" s="15" t="s">
        <v>34</v>
      </c>
      <c r="L55" s="15" t="s">
        <v>35</v>
      </c>
      <c r="M55" s="16">
        <f>VLOOKUP(L55,[2]Anexo!$E$4:$F$6,2,)</f>
        <v>4</v>
      </c>
      <c r="N55" s="15" t="s">
        <v>127</v>
      </c>
      <c r="O55" s="16">
        <f>VLOOKUP(N55,[2]Anexo!$G$4:$H$9,2,)</f>
        <v>4</v>
      </c>
      <c r="P55" s="11" t="s">
        <v>108</v>
      </c>
      <c r="Q55" s="16">
        <f>VLOOKUP(P55,[2]Anexo!$I$4:$J$7,2,)</f>
        <v>1</v>
      </c>
      <c r="R55" s="11" t="s">
        <v>81</v>
      </c>
      <c r="S55" s="16">
        <f>VLOOKUP(R55,[2]Anexo!$K$3:$L$9,2,)</f>
        <v>6</v>
      </c>
      <c r="T55" s="15" t="s">
        <v>39</v>
      </c>
      <c r="U55" s="16">
        <f>VLOOKUP(T55,[2]Anexo!$M$3:$N$7,2,)</f>
        <v>4</v>
      </c>
      <c r="V55" s="15">
        <f t="shared" si="12"/>
        <v>19</v>
      </c>
      <c r="W55" s="15" t="str">
        <f t="shared" si="13"/>
        <v>SIGNIFICANCIA BAJA</v>
      </c>
      <c r="X55" s="11" t="s">
        <v>183</v>
      </c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1:35" s="13" customFormat="1" ht="53.25" customHeight="1" x14ac:dyDescent="0.3">
      <c r="A56" s="11">
        <v>51</v>
      </c>
      <c r="B56" s="72"/>
      <c r="C56" s="71"/>
      <c r="D56" s="71"/>
      <c r="E56" s="71"/>
      <c r="F56" s="12" t="s">
        <v>194</v>
      </c>
      <c r="G56" s="12" t="s">
        <v>137</v>
      </c>
      <c r="H56" s="15" t="s">
        <v>31</v>
      </c>
      <c r="I56" s="15" t="s">
        <v>74</v>
      </c>
      <c r="J56" s="12" t="s">
        <v>163</v>
      </c>
      <c r="K56" s="15" t="s">
        <v>51</v>
      </c>
      <c r="L56" s="15" t="s">
        <v>35</v>
      </c>
      <c r="M56" s="16">
        <f>VLOOKUP(L56,[2]Anexo!$E$4:$F$6,2,)</f>
        <v>4</v>
      </c>
      <c r="N56" s="15" t="s">
        <v>127</v>
      </c>
      <c r="O56" s="16">
        <f>VLOOKUP(N56,[2]Anexo!$G$4:$H$9,2,)</f>
        <v>4</v>
      </c>
      <c r="P56" s="11" t="s">
        <v>108</v>
      </c>
      <c r="Q56" s="16">
        <f>VLOOKUP(P56,[2]Anexo!$I$4:$J$7,2,)</f>
        <v>1</v>
      </c>
      <c r="R56" s="11" t="s">
        <v>81</v>
      </c>
      <c r="S56" s="16">
        <f>VLOOKUP(R56,[2]Anexo!$K$3:$L$9,2,)</f>
        <v>6</v>
      </c>
      <c r="T56" s="15" t="s">
        <v>39</v>
      </c>
      <c r="U56" s="16">
        <f>VLOOKUP(T56,[2]Anexo!$M$3:$N$7,2,)</f>
        <v>4</v>
      </c>
      <c r="V56" s="15">
        <f t="shared" si="12"/>
        <v>19</v>
      </c>
      <c r="W56" s="15" t="str">
        <f t="shared" si="13"/>
        <v>SIGNIFICANCIA BAJA</v>
      </c>
      <c r="X56" s="11" t="s">
        <v>183</v>
      </c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1:35" s="17" customFormat="1" ht="53.25" customHeight="1" x14ac:dyDescent="0.3">
      <c r="A57" s="11">
        <v>52</v>
      </c>
      <c r="B57" s="72"/>
      <c r="C57" s="12" t="s">
        <v>195</v>
      </c>
      <c r="D57" s="12" t="s">
        <v>27</v>
      </c>
      <c r="E57" s="12" t="s">
        <v>196</v>
      </c>
      <c r="F57" s="12" t="s">
        <v>197</v>
      </c>
      <c r="G57" s="12" t="s">
        <v>137</v>
      </c>
      <c r="H57" s="15" t="s">
        <v>141</v>
      </c>
      <c r="I57" s="15" t="s">
        <v>74</v>
      </c>
      <c r="J57" s="12" t="s">
        <v>163</v>
      </c>
      <c r="K57" s="15" t="s">
        <v>51</v>
      </c>
      <c r="L57" s="15" t="s">
        <v>35</v>
      </c>
      <c r="M57" s="16">
        <f>VLOOKUP(L57,[2]Anexo!$E$4:$F$6,2,)</f>
        <v>4</v>
      </c>
      <c r="N57" s="15" t="s">
        <v>76</v>
      </c>
      <c r="O57" s="16">
        <f>VLOOKUP(N57,[2]Anexo!$G$4:$H$9,2,)</f>
        <v>6</v>
      </c>
      <c r="P57" s="11" t="s">
        <v>108</v>
      </c>
      <c r="Q57" s="16">
        <f>VLOOKUP(P57,[2]Anexo!$I$4:$J$7,2,)</f>
        <v>1</v>
      </c>
      <c r="R57" s="11" t="s">
        <v>38</v>
      </c>
      <c r="S57" s="16">
        <f>VLOOKUP(R57,[2]Anexo!$K$3:$L$9,2,)</f>
        <v>8</v>
      </c>
      <c r="T57" s="15" t="s">
        <v>71</v>
      </c>
      <c r="U57" s="16">
        <f>VLOOKUP(T57,[2]Anexo!$M$3:$N$7,2,)</f>
        <v>1</v>
      </c>
      <c r="V57" s="15">
        <f t="shared" si="12"/>
        <v>20</v>
      </c>
      <c r="W57" s="15" t="str">
        <f t="shared" si="13"/>
        <v>SIGNIFICANCIA BAJA</v>
      </c>
      <c r="X57" s="11" t="s">
        <v>198</v>
      </c>
      <c r="Z57" s="18"/>
      <c r="AA57" s="18"/>
      <c r="AB57" s="18"/>
      <c r="AC57" s="18"/>
      <c r="AD57" s="18"/>
      <c r="AE57" s="18"/>
      <c r="AF57" s="18"/>
      <c r="AG57" s="18"/>
      <c r="AH57" s="18"/>
      <c r="AI57" s="18"/>
    </row>
    <row r="58" spans="1:35" s="13" customFormat="1" ht="53.25" customHeight="1" x14ac:dyDescent="0.3">
      <c r="A58" s="11">
        <v>53</v>
      </c>
      <c r="B58" s="68" t="s">
        <v>199</v>
      </c>
      <c r="C58" s="71" t="s">
        <v>200</v>
      </c>
      <c r="D58" s="71" t="s">
        <v>201</v>
      </c>
      <c r="E58" s="71" t="s">
        <v>28</v>
      </c>
      <c r="F58" s="12" t="s">
        <v>202</v>
      </c>
      <c r="G58" s="12" t="s">
        <v>203</v>
      </c>
      <c r="H58" s="15" t="s">
        <v>31</v>
      </c>
      <c r="I58" s="15" t="s">
        <v>74</v>
      </c>
      <c r="J58" s="12" t="s">
        <v>68</v>
      </c>
      <c r="K58" s="15" t="s">
        <v>34</v>
      </c>
      <c r="L58" s="15" t="s">
        <v>35</v>
      </c>
      <c r="M58" s="16">
        <f>VLOOKUP(L58,[2]Anexo!$E$4:$F$6,2,)</f>
        <v>4</v>
      </c>
      <c r="N58" s="15" t="s">
        <v>36</v>
      </c>
      <c r="O58" s="16">
        <f>VLOOKUP(N58,[2]Anexo!$G$4:$H$9,2,)</f>
        <v>10</v>
      </c>
      <c r="P58" s="11" t="s">
        <v>37</v>
      </c>
      <c r="Q58" s="16">
        <f>VLOOKUP(P58,[2]Anexo!$I$4:$J$7,2,)</f>
        <v>6</v>
      </c>
      <c r="R58" s="11" t="s">
        <v>38</v>
      </c>
      <c r="S58" s="16">
        <f>VLOOKUP(R58,[2]Anexo!$K$3:$L$9,2,)</f>
        <v>8</v>
      </c>
      <c r="T58" s="15" t="s">
        <v>39</v>
      </c>
      <c r="U58" s="16">
        <f>VLOOKUP(T58,[2]Anexo!$M$3:$N$7,2,)</f>
        <v>4</v>
      </c>
      <c r="V58" s="15">
        <f t="shared" si="12"/>
        <v>32</v>
      </c>
      <c r="W58" s="15" t="str">
        <f t="shared" si="13"/>
        <v>SIGNIFICANCIA ALTA</v>
      </c>
      <c r="X58" s="11" t="s">
        <v>183</v>
      </c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1:35" s="13" customFormat="1" ht="53.25" customHeight="1" x14ac:dyDescent="0.3">
      <c r="A59" s="11">
        <v>54</v>
      </c>
      <c r="B59" s="69"/>
      <c r="C59" s="71"/>
      <c r="D59" s="71"/>
      <c r="E59" s="71"/>
      <c r="F59" s="12" t="s">
        <v>153</v>
      </c>
      <c r="G59" s="12" t="s">
        <v>44</v>
      </c>
      <c r="H59" s="15" t="s">
        <v>31</v>
      </c>
      <c r="I59" s="15" t="s">
        <v>45</v>
      </c>
      <c r="J59" s="12" t="s">
        <v>33</v>
      </c>
      <c r="K59" s="15" t="s">
        <v>46</v>
      </c>
      <c r="L59" s="15" t="s">
        <v>35</v>
      </c>
      <c r="M59" s="16">
        <f>VLOOKUP(L59,[2]Anexo!$E$4:$F$6,2,)</f>
        <v>4</v>
      </c>
      <c r="N59" s="15" t="s">
        <v>36</v>
      </c>
      <c r="O59" s="16">
        <f>VLOOKUP(N59,[2]Anexo!$G$4:$H$9,2,)</f>
        <v>10</v>
      </c>
      <c r="P59" s="11" t="s">
        <v>37</v>
      </c>
      <c r="Q59" s="16">
        <f>VLOOKUP(P59,[2]Anexo!$I$4:$J$7,2,)</f>
        <v>6</v>
      </c>
      <c r="R59" s="11" t="s">
        <v>38</v>
      </c>
      <c r="S59" s="16">
        <f>VLOOKUP(R59,[2]Anexo!$K$3:$L$9,2,)</f>
        <v>8</v>
      </c>
      <c r="T59" s="15" t="s">
        <v>39</v>
      </c>
      <c r="U59" s="16">
        <f>VLOOKUP(T59,[2]Anexo!$M$3:$N$7,2,)</f>
        <v>4</v>
      </c>
      <c r="V59" s="15">
        <f t="shared" si="12"/>
        <v>32</v>
      </c>
      <c r="W59" s="15" t="str">
        <f t="shared" si="13"/>
        <v>SIGNIFICANCIA ALTA</v>
      </c>
      <c r="X59" s="11" t="s">
        <v>204</v>
      </c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1:35" s="13" customFormat="1" ht="53.25" customHeight="1" x14ac:dyDescent="0.3">
      <c r="A60" s="11">
        <v>55</v>
      </c>
      <c r="B60" s="69"/>
      <c r="C60" s="71"/>
      <c r="D60" s="71"/>
      <c r="E60" s="71"/>
      <c r="F60" s="12" t="s">
        <v>205</v>
      </c>
      <c r="G60" s="12" t="s">
        <v>137</v>
      </c>
      <c r="H60" s="15" t="s">
        <v>31</v>
      </c>
      <c r="I60" s="15" t="s">
        <v>74</v>
      </c>
      <c r="J60" s="12" t="s">
        <v>163</v>
      </c>
      <c r="K60" s="15" t="s">
        <v>51</v>
      </c>
      <c r="L60" s="15" t="s">
        <v>35</v>
      </c>
      <c r="M60" s="16">
        <f>VLOOKUP(L60,[2]Anexo!$E$4:$F$6,2,)</f>
        <v>4</v>
      </c>
      <c r="N60" s="15" t="s">
        <v>76</v>
      </c>
      <c r="O60" s="16">
        <f>VLOOKUP(N60,[2]Anexo!$G$4:$H$9,2,)</f>
        <v>6</v>
      </c>
      <c r="P60" s="11" t="s">
        <v>69</v>
      </c>
      <c r="Q60" s="16">
        <f>VLOOKUP(P60,[2]Anexo!$I$4:$J$7,2,)</f>
        <v>4</v>
      </c>
      <c r="R60" s="11" t="s">
        <v>38</v>
      </c>
      <c r="S60" s="16">
        <f>VLOOKUP(R60,[2]Anexo!$K$3:$L$9,2,)</f>
        <v>8</v>
      </c>
      <c r="T60" s="15" t="s">
        <v>39</v>
      </c>
      <c r="U60" s="16">
        <f>VLOOKUP(T60,[2]Anexo!$M$3:$N$7,2,)</f>
        <v>4</v>
      </c>
      <c r="V60" s="15">
        <f t="shared" si="12"/>
        <v>26</v>
      </c>
      <c r="W60" s="15" t="str">
        <f t="shared" si="13"/>
        <v>SIGNIFICANCIA MEDIA</v>
      </c>
      <c r="X60" s="11" t="s">
        <v>183</v>
      </c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1:35" s="17" customFormat="1" ht="53.25" customHeight="1" x14ac:dyDescent="0.3">
      <c r="A61" s="11">
        <v>56</v>
      </c>
      <c r="B61" s="69"/>
      <c r="C61" s="71" t="s">
        <v>206</v>
      </c>
      <c r="D61" s="71" t="s">
        <v>201</v>
      </c>
      <c r="E61" s="71" t="s">
        <v>116</v>
      </c>
      <c r="F61" s="12" t="s">
        <v>207</v>
      </c>
      <c r="G61" s="12" t="s">
        <v>67</v>
      </c>
      <c r="H61" s="15" t="s">
        <v>31</v>
      </c>
      <c r="I61" s="15" t="s">
        <v>178</v>
      </c>
      <c r="J61" s="12" t="s">
        <v>68</v>
      </c>
      <c r="K61" s="15" t="s">
        <v>51</v>
      </c>
      <c r="L61" s="15" t="s">
        <v>35</v>
      </c>
      <c r="M61" s="16">
        <f>VLOOKUP(L61,[2]Anexo!$E$4:$F$6,2,)</f>
        <v>4</v>
      </c>
      <c r="N61" s="15" t="s">
        <v>127</v>
      </c>
      <c r="O61" s="16">
        <f>VLOOKUP(N61,[2]Anexo!$G$4:$H$9,2,)</f>
        <v>4</v>
      </c>
      <c r="P61" s="11" t="s">
        <v>108</v>
      </c>
      <c r="Q61" s="16">
        <f>VLOOKUP(P61,[2]Anexo!$I$4:$J$7,2,)</f>
        <v>1</v>
      </c>
      <c r="R61" s="11" t="s">
        <v>70</v>
      </c>
      <c r="S61" s="16">
        <f>VLOOKUP(R61,[2]Anexo!$K$3:$L$9,2,)</f>
        <v>1</v>
      </c>
      <c r="T61" s="15" t="s">
        <v>71</v>
      </c>
      <c r="U61" s="16">
        <f>VLOOKUP(T61,[2]Anexo!$M$3:$N$7,2,)</f>
        <v>1</v>
      </c>
      <c r="V61" s="15">
        <f t="shared" si="12"/>
        <v>11</v>
      </c>
      <c r="W61" s="15" t="str">
        <f t="shared" si="13"/>
        <v>NO SIGNIFICATIVO</v>
      </c>
      <c r="X61" s="11" t="s">
        <v>183</v>
      </c>
      <c r="Z61" s="18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35" s="17" customFormat="1" ht="53.25" customHeight="1" x14ac:dyDescent="0.3">
      <c r="A62" s="11">
        <v>57</v>
      </c>
      <c r="B62" s="69"/>
      <c r="C62" s="72"/>
      <c r="D62" s="71"/>
      <c r="E62" s="72"/>
      <c r="F62" s="12" t="s">
        <v>208</v>
      </c>
      <c r="G62" s="12" t="s">
        <v>209</v>
      </c>
      <c r="H62" s="15" t="s">
        <v>31</v>
      </c>
      <c r="I62" s="15" t="s">
        <v>74</v>
      </c>
      <c r="J62" s="12" t="s">
        <v>210</v>
      </c>
      <c r="K62" s="15" t="s">
        <v>51</v>
      </c>
      <c r="L62" s="15" t="s">
        <v>35</v>
      </c>
      <c r="M62" s="16">
        <f>VLOOKUP(L62,[2]Anexo!$E$4:$F$6,2,)</f>
        <v>4</v>
      </c>
      <c r="N62" s="15" t="s">
        <v>102</v>
      </c>
      <c r="O62" s="16">
        <f>VLOOKUP(N62,[2]Anexo!$G$4:$H$9,2,)</f>
        <v>1</v>
      </c>
      <c r="P62" s="11" t="s">
        <v>37</v>
      </c>
      <c r="Q62" s="16">
        <f>VLOOKUP(P62,[2]Anexo!$I$4:$J$7,2,)</f>
        <v>6</v>
      </c>
      <c r="R62" s="11" t="s">
        <v>38</v>
      </c>
      <c r="S62" s="16">
        <f>VLOOKUP(R62,[2]Anexo!$K$3:$L$9,2,)</f>
        <v>8</v>
      </c>
      <c r="T62" s="15" t="s">
        <v>71</v>
      </c>
      <c r="U62" s="16">
        <f>VLOOKUP(T62,[2]Anexo!$M$3:$N$7,2,)</f>
        <v>1</v>
      </c>
      <c r="V62" s="15">
        <f t="shared" si="12"/>
        <v>20</v>
      </c>
      <c r="W62" s="15" t="str">
        <f t="shared" si="13"/>
        <v>SIGNIFICANCIA BAJA</v>
      </c>
      <c r="X62" s="11" t="s">
        <v>211</v>
      </c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s="25" customFormat="1" ht="53.25" customHeight="1" x14ac:dyDescent="0.3">
      <c r="A63" s="11">
        <v>58</v>
      </c>
      <c r="B63" s="69"/>
      <c r="C63" s="12" t="s">
        <v>212</v>
      </c>
      <c r="D63" s="12" t="s">
        <v>213</v>
      </c>
      <c r="E63" s="12" t="s">
        <v>214</v>
      </c>
      <c r="F63" s="12" t="s">
        <v>215</v>
      </c>
      <c r="G63" s="15" t="s">
        <v>137</v>
      </c>
      <c r="H63" s="15" t="s">
        <v>31</v>
      </c>
      <c r="I63" s="15" t="s">
        <v>74</v>
      </c>
      <c r="J63" s="12" t="s">
        <v>163</v>
      </c>
      <c r="K63" s="15" t="s">
        <v>51</v>
      </c>
      <c r="L63" s="15" t="s">
        <v>35</v>
      </c>
      <c r="M63" s="16">
        <f>VLOOKUP(L63,[2]Anexo!$E$4:$F$6,2,)</f>
        <v>4</v>
      </c>
      <c r="N63" s="15" t="s">
        <v>102</v>
      </c>
      <c r="O63" s="16">
        <f>VLOOKUP(N63,[2]Anexo!$G$4:$H$9,2,)</f>
        <v>1</v>
      </c>
      <c r="P63" s="11" t="s">
        <v>69</v>
      </c>
      <c r="Q63" s="16">
        <f>VLOOKUP(P63,[2]Anexo!$I$4:$J$7,2,)</f>
        <v>4</v>
      </c>
      <c r="R63" s="11" t="s">
        <v>81</v>
      </c>
      <c r="S63" s="16">
        <f>VLOOKUP(R63,[2]Anexo!$K$3:$L$9,2,)</f>
        <v>6</v>
      </c>
      <c r="T63" s="15" t="s">
        <v>71</v>
      </c>
      <c r="U63" s="16">
        <f>VLOOKUP(T63,[2]Anexo!$M$3:$N$7,2,)</f>
        <v>1</v>
      </c>
      <c r="V63" s="15">
        <f t="shared" si="12"/>
        <v>16</v>
      </c>
      <c r="W63" s="15" t="str">
        <f t="shared" si="13"/>
        <v>SIGNIFICANCIA BAJA</v>
      </c>
      <c r="X63" s="11" t="s">
        <v>216</v>
      </c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 s="25" customFormat="1" ht="53.25" customHeight="1" x14ac:dyDescent="0.3">
      <c r="A64" s="11">
        <v>59</v>
      </c>
      <c r="B64" s="69"/>
      <c r="C64" s="71" t="s">
        <v>217</v>
      </c>
      <c r="D64" s="71" t="s">
        <v>27</v>
      </c>
      <c r="E64" s="72" t="s">
        <v>218</v>
      </c>
      <c r="F64" s="12" t="s">
        <v>219</v>
      </c>
      <c r="G64" s="12" t="s">
        <v>177</v>
      </c>
      <c r="H64" s="15" t="s">
        <v>31</v>
      </c>
      <c r="I64" s="12" t="s">
        <v>178</v>
      </c>
      <c r="J64" s="12" t="s">
        <v>68</v>
      </c>
      <c r="K64" s="15" t="s">
        <v>34</v>
      </c>
      <c r="L64" s="15" t="s">
        <v>35</v>
      </c>
      <c r="M64" s="16">
        <f>VLOOKUP(L64,[2]Anexo!$E$4:$F$6,2,)</f>
        <v>4</v>
      </c>
      <c r="N64" s="15" t="s">
        <v>102</v>
      </c>
      <c r="O64" s="16">
        <f>VLOOKUP(N64,[2]Anexo!$G$4:$H$9,2,)</f>
        <v>1</v>
      </c>
      <c r="P64" s="11" t="s">
        <v>108</v>
      </c>
      <c r="Q64" s="16">
        <f>VLOOKUP(P64,[2]Anexo!$I$4:$J$7,2,)</f>
        <v>1</v>
      </c>
      <c r="R64" s="11" t="s">
        <v>81</v>
      </c>
      <c r="S64" s="16">
        <f>VLOOKUP(R64,[2]Anexo!$K$3:$L$9,2,)</f>
        <v>6</v>
      </c>
      <c r="T64" s="15" t="s">
        <v>71</v>
      </c>
      <c r="U64" s="16">
        <f>VLOOKUP(T64,[2]Anexo!$M$3:$N$7,2,)</f>
        <v>1</v>
      </c>
      <c r="V64" s="15">
        <f t="shared" si="12"/>
        <v>13</v>
      </c>
      <c r="W64" s="15" t="str">
        <f t="shared" si="13"/>
        <v>SIGNIFICANCIA BAJA</v>
      </c>
      <c r="X64" s="11" t="s">
        <v>220</v>
      </c>
      <c r="Z64" s="26"/>
      <c r="AA64" s="26"/>
      <c r="AB64" s="26"/>
      <c r="AC64" s="26"/>
      <c r="AD64" s="26"/>
      <c r="AE64" s="26"/>
      <c r="AF64" s="26"/>
      <c r="AG64" s="26"/>
      <c r="AH64" s="26"/>
      <c r="AI64" s="26"/>
    </row>
    <row r="65" spans="1:35" s="25" customFormat="1" ht="53.25" customHeight="1" x14ac:dyDescent="0.3">
      <c r="A65" s="11">
        <v>60</v>
      </c>
      <c r="B65" s="70"/>
      <c r="C65" s="72"/>
      <c r="D65" s="71"/>
      <c r="E65" s="72"/>
      <c r="F65" s="12" t="s">
        <v>221</v>
      </c>
      <c r="G65" s="12" t="s">
        <v>182</v>
      </c>
      <c r="H65" s="15" t="s">
        <v>31</v>
      </c>
      <c r="I65" s="12" t="s">
        <v>178</v>
      </c>
      <c r="J65" s="12" t="s">
        <v>179</v>
      </c>
      <c r="K65" s="15" t="s">
        <v>93</v>
      </c>
      <c r="L65" s="15" t="s">
        <v>35</v>
      </c>
      <c r="M65" s="16">
        <f>VLOOKUP(L65,[2]Anexo!$E$4:$F$6,2,)</f>
        <v>4</v>
      </c>
      <c r="N65" s="15" t="s">
        <v>102</v>
      </c>
      <c r="O65" s="16">
        <f>VLOOKUP(N65,[2]Anexo!$G$4:$H$9,2,)</f>
        <v>1</v>
      </c>
      <c r="P65" s="11" t="s">
        <v>69</v>
      </c>
      <c r="Q65" s="16">
        <f>VLOOKUP(P65,[2]Anexo!$I$4:$J$7,2,)</f>
        <v>4</v>
      </c>
      <c r="R65" s="11" t="s">
        <v>91</v>
      </c>
      <c r="S65" s="16">
        <f>VLOOKUP(R65,[2]Anexo!$K$3:$L$9,2,)</f>
        <v>4</v>
      </c>
      <c r="T65" s="15" t="s">
        <v>39</v>
      </c>
      <c r="U65" s="16">
        <f>VLOOKUP(T65,[2]Anexo!$M$3:$N$7,2,)</f>
        <v>4</v>
      </c>
      <c r="V65" s="15">
        <f t="shared" si="12"/>
        <v>17</v>
      </c>
      <c r="W65" s="15" t="str">
        <f t="shared" si="13"/>
        <v>SIGNIFICANCIA BAJA</v>
      </c>
      <c r="X65" s="11" t="s">
        <v>222</v>
      </c>
      <c r="Z65" s="26"/>
      <c r="AA65" s="26"/>
      <c r="AB65" s="26"/>
      <c r="AC65" s="26"/>
      <c r="AD65" s="26"/>
      <c r="AE65" s="26"/>
      <c r="AF65" s="26"/>
      <c r="AG65" s="26"/>
      <c r="AH65" s="26"/>
      <c r="AI65" s="26"/>
    </row>
  </sheetData>
  <mergeCells count="253">
    <mergeCell ref="N5:O5"/>
    <mergeCell ref="P5:Q5"/>
    <mergeCell ref="R5:S5"/>
    <mergeCell ref="A1:D3"/>
    <mergeCell ref="E1:V3"/>
    <mergeCell ref="A4:A5"/>
    <mergeCell ref="B4:B5"/>
    <mergeCell ref="C4:C5"/>
    <mergeCell ref="D4:D5"/>
    <mergeCell ref="E4:E5"/>
    <mergeCell ref="F4:F5"/>
    <mergeCell ref="G4:G5"/>
    <mergeCell ref="H4:H5"/>
    <mergeCell ref="X6:X7"/>
    <mergeCell ref="M6:M7"/>
    <mergeCell ref="N6:N7"/>
    <mergeCell ref="O6:O7"/>
    <mergeCell ref="P6:P7"/>
    <mergeCell ref="Q6:Q7"/>
    <mergeCell ref="R6:R7"/>
    <mergeCell ref="T5:U5"/>
    <mergeCell ref="B6:B28"/>
    <mergeCell ref="C6:C13"/>
    <mergeCell ref="F6:F7"/>
    <mergeCell ref="G6:G7"/>
    <mergeCell ref="H6:H7"/>
    <mergeCell ref="I6:I7"/>
    <mergeCell ref="J6:J7"/>
    <mergeCell ref="K6:K7"/>
    <mergeCell ref="L6:L7"/>
    <mergeCell ref="I4:I5"/>
    <mergeCell ref="J4:J5"/>
    <mergeCell ref="K4:K5"/>
    <mergeCell ref="L4:V4"/>
    <mergeCell ref="W4:W5"/>
    <mergeCell ref="X4:X5"/>
    <mergeCell ref="L5:M5"/>
    <mergeCell ref="H8:H9"/>
    <mergeCell ref="I8:I9"/>
    <mergeCell ref="J8:J9"/>
    <mergeCell ref="K8:K9"/>
    <mergeCell ref="S6:S7"/>
    <mergeCell ref="T6:T7"/>
    <mergeCell ref="U6:U7"/>
    <mergeCell ref="V6:V7"/>
    <mergeCell ref="W6:W7"/>
    <mergeCell ref="X8:X9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R8:R9"/>
    <mergeCell ref="S8:S9"/>
    <mergeCell ref="T8:T9"/>
    <mergeCell ref="U8:U9"/>
    <mergeCell ref="V8:V9"/>
    <mergeCell ref="W8:W9"/>
    <mergeCell ref="L8:L9"/>
    <mergeCell ref="M8:M9"/>
    <mergeCell ref="N8:N9"/>
    <mergeCell ref="O8:O9"/>
    <mergeCell ref="P8:P9"/>
    <mergeCell ref="Q8:Q9"/>
    <mergeCell ref="F8:F9"/>
    <mergeCell ref="G8:G9"/>
    <mergeCell ref="U10:U11"/>
    <mergeCell ref="V10:V11"/>
    <mergeCell ref="W10:W11"/>
    <mergeCell ref="X10:X11"/>
    <mergeCell ref="F12:F13"/>
    <mergeCell ref="G12:G13"/>
    <mergeCell ref="H12:H13"/>
    <mergeCell ref="I12:I13"/>
    <mergeCell ref="J12:J13"/>
    <mergeCell ref="K12:K13"/>
    <mergeCell ref="O10:O11"/>
    <mergeCell ref="P10:P11"/>
    <mergeCell ref="Q10:Q11"/>
    <mergeCell ref="R10:R11"/>
    <mergeCell ref="S10:S11"/>
    <mergeCell ref="T10:T11"/>
    <mergeCell ref="X12:X13"/>
    <mergeCell ref="R12:R13"/>
    <mergeCell ref="S12:S13"/>
    <mergeCell ref="T12:T13"/>
    <mergeCell ref="U12:U13"/>
    <mergeCell ref="V12:V13"/>
    <mergeCell ref="W12:W13"/>
    <mergeCell ref="L12:L13"/>
    <mergeCell ref="L18:L19"/>
    <mergeCell ref="M18:M19"/>
    <mergeCell ref="F22:F23"/>
    <mergeCell ref="G22:G23"/>
    <mergeCell ref="H22:H23"/>
    <mergeCell ref="I22:I23"/>
    <mergeCell ref="J22:J23"/>
    <mergeCell ref="K22:K23"/>
    <mergeCell ref="L22:L23"/>
    <mergeCell ref="M12:M13"/>
    <mergeCell ref="N12:N13"/>
    <mergeCell ref="O12:O13"/>
    <mergeCell ref="P12:P13"/>
    <mergeCell ref="Q12:Q13"/>
    <mergeCell ref="T14:T15"/>
    <mergeCell ref="U14:U15"/>
    <mergeCell ref="V14:V15"/>
    <mergeCell ref="W14:W15"/>
    <mergeCell ref="M14:M15"/>
    <mergeCell ref="X14:X15"/>
    <mergeCell ref="F16:F17"/>
    <mergeCell ref="G16:G17"/>
    <mergeCell ref="H16:H17"/>
    <mergeCell ref="I16:I17"/>
    <mergeCell ref="J16:J17"/>
    <mergeCell ref="N14:N15"/>
    <mergeCell ref="O14:O15"/>
    <mergeCell ref="P14:P15"/>
    <mergeCell ref="Q14:Q15"/>
    <mergeCell ref="R14:R15"/>
    <mergeCell ref="S14:S15"/>
    <mergeCell ref="W16:W17"/>
    <mergeCell ref="X16:X17"/>
    <mergeCell ref="Q16:Q17"/>
    <mergeCell ref="R16:R17"/>
    <mergeCell ref="S16:S17"/>
    <mergeCell ref="T16:T17"/>
    <mergeCell ref="U16:U17"/>
    <mergeCell ref="V16:V17"/>
    <mergeCell ref="K16:K17"/>
    <mergeCell ref="L16:L17"/>
    <mergeCell ref="M16:M17"/>
    <mergeCell ref="N16:N17"/>
    <mergeCell ref="O16:O17"/>
    <mergeCell ref="P16:P17"/>
    <mergeCell ref="T18:T19"/>
    <mergeCell ref="U18:U19"/>
    <mergeCell ref="V18:V19"/>
    <mergeCell ref="W18:W19"/>
    <mergeCell ref="X18:X19"/>
    <mergeCell ref="G20:G21"/>
    <mergeCell ref="H20:H21"/>
    <mergeCell ref="I20:I21"/>
    <mergeCell ref="J20:J21"/>
    <mergeCell ref="K20:K21"/>
    <mergeCell ref="N18:N19"/>
    <mergeCell ref="O18:O19"/>
    <mergeCell ref="P18:P19"/>
    <mergeCell ref="Q18:Q19"/>
    <mergeCell ref="R18:R19"/>
    <mergeCell ref="S18:S19"/>
    <mergeCell ref="X20:X21"/>
    <mergeCell ref="G18:G19"/>
    <mergeCell ref="H18:H19"/>
    <mergeCell ref="I18:I19"/>
    <mergeCell ref="J18:J19"/>
    <mergeCell ref="K18:K19"/>
    <mergeCell ref="R20:R21"/>
    <mergeCell ref="S20:S21"/>
    <mergeCell ref="T20:T21"/>
    <mergeCell ref="U20:U21"/>
    <mergeCell ref="V20:V21"/>
    <mergeCell ref="W20:W21"/>
    <mergeCell ref="L20:L21"/>
    <mergeCell ref="M20:M21"/>
    <mergeCell ref="N20:N21"/>
    <mergeCell ref="O20:O21"/>
    <mergeCell ref="P20:P21"/>
    <mergeCell ref="Q20:Q21"/>
    <mergeCell ref="E54:E56"/>
    <mergeCell ref="X22:X23"/>
    <mergeCell ref="C24:C26"/>
    <mergeCell ref="D24:D26"/>
    <mergeCell ref="O22:O23"/>
    <mergeCell ref="P22:P23"/>
    <mergeCell ref="Q22:Q23"/>
    <mergeCell ref="R22:R23"/>
    <mergeCell ref="S22:S23"/>
    <mergeCell ref="T22:T23"/>
    <mergeCell ref="M22:M23"/>
    <mergeCell ref="N22:N23"/>
    <mergeCell ref="U22:U23"/>
    <mergeCell ref="V22:V23"/>
    <mergeCell ref="W22:W23"/>
    <mergeCell ref="C14:C23"/>
    <mergeCell ref="F14:F15"/>
    <mergeCell ref="G14:G15"/>
    <mergeCell ref="H14:H15"/>
    <mergeCell ref="I14:I15"/>
    <mergeCell ref="J14:J15"/>
    <mergeCell ref="K14:K15"/>
    <mergeCell ref="L14:L15"/>
    <mergeCell ref="F18:F19"/>
    <mergeCell ref="F33:F34"/>
    <mergeCell ref="I33:I34"/>
    <mergeCell ref="D36:D37"/>
    <mergeCell ref="C38:C41"/>
    <mergeCell ref="D38:D41"/>
    <mergeCell ref="E38:E41"/>
    <mergeCell ref="C27:C28"/>
    <mergeCell ref="D27:D28"/>
    <mergeCell ref="B29:B57"/>
    <mergeCell ref="C29:C32"/>
    <mergeCell ref="D29:D31"/>
    <mergeCell ref="E29:E32"/>
    <mergeCell ref="C33:C37"/>
    <mergeCell ref="D33:D35"/>
    <mergeCell ref="E33:E37"/>
    <mergeCell ref="C43:C45"/>
    <mergeCell ref="D43:D45"/>
    <mergeCell ref="E43:E45"/>
    <mergeCell ref="C46:C47"/>
    <mergeCell ref="C51:C52"/>
    <mergeCell ref="D51:D52"/>
    <mergeCell ref="E51:E52"/>
    <mergeCell ref="C54:C56"/>
    <mergeCell ref="D54:D56"/>
    <mergeCell ref="X46:X47"/>
    <mergeCell ref="C48:C50"/>
    <mergeCell ref="D48:D50"/>
    <mergeCell ref="E48:E50"/>
    <mergeCell ref="O46:O47"/>
    <mergeCell ref="P46:P47"/>
    <mergeCell ref="Q46:Q47"/>
    <mergeCell ref="R46:R47"/>
    <mergeCell ref="S46:S47"/>
    <mergeCell ref="T46:T47"/>
    <mergeCell ref="I46:I47"/>
    <mergeCell ref="J46:J47"/>
    <mergeCell ref="K46:K47"/>
    <mergeCell ref="L46:L47"/>
    <mergeCell ref="M46:M47"/>
    <mergeCell ref="N46:N47"/>
    <mergeCell ref="U46:U47"/>
    <mergeCell ref="V46:V47"/>
    <mergeCell ref="W46:W47"/>
    <mergeCell ref="F46:F47"/>
    <mergeCell ref="G46:G47"/>
    <mergeCell ref="H46:H47"/>
    <mergeCell ref="B58:B65"/>
    <mergeCell ref="C58:C60"/>
    <mergeCell ref="D58:D60"/>
    <mergeCell ref="E58:E60"/>
    <mergeCell ref="C61:C62"/>
    <mergeCell ref="D61:D62"/>
    <mergeCell ref="E61:E62"/>
    <mergeCell ref="C64:C65"/>
    <mergeCell ref="D64:D65"/>
    <mergeCell ref="E64:E65"/>
  </mergeCells>
  <conditionalFormatting sqref="W6 W8 W10 W12 W14">
    <cfRule type="expression" dxfId="14" priority="16" stopIfTrue="1">
      <formula>LEFT(W6,LEN("NO SIGNIFICATIVO"))="NO SIGNIFICATIVO"</formula>
    </cfRule>
  </conditionalFormatting>
  <conditionalFormatting sqref="W16 W18 W20 W22 W48:W65">
    <cfRule type="expression" dxfId="10" priority="12" stopIfTrue="1">
      <formula>LEFT(W16,LEN("NO SIGNIFICATIVO"))="NO SIGNIFICATIVO"</formula>
    </cfRule>
  </conditionalFormatting>
  <conditionalFormatting sqref="W24:W46">
    <cfRule type="expression" dxfId="6" priority="4" stopIfTrue="1">
      <formula>LEFT(W24,LEN("NO SIGNIFICATIVO"))="NO SIGNIFICATIVO"</formula>
    </cfRule>
  </conditionalFormatting>
  <dataValidations count="2">
    <dataValidation type="list" allowBlank="1" showInputMessage="1" showErrorMessage="1" sqref="I29:I32 I64:I65" xr:uid="{00000000-0002-0000-0000-000000000000}">
      <formula1>CONDICIÓN</formula1>
    </dataValidation>
    <dataValidation type="list" allowBlank="1" showInputMessage="1" showErrorMessage="1" sqref="D6:D24 D36 D27:D29 D32:D33 D38:D48 D51 D53:D54 D57:D58 D61:D65" xr:uid="{00000000-0002-0000-0000-000001000000}">
      <formula1>SEDE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3" stopIfTrue="1" operator="endsWith" id="{21B6DC69-512F-48A2-91A6-268496EAFB3A}">
            <xm:f>RIGHT(W6,LEN("BAJA"))="BAJA"</xm:f>
            <x14:dxf>
              <fill>
                <patternFill>
                  <fgColor rgb="FFFFFF00"/>
                  <bgColor rgb="FFFFFF00"/>
                </patternFill>
              </fill>
            </x14:dxf>
          </x14:cfRule>
          <x14:cfRule type="endsWith" priority="14" stopIfTrue="1" operator="endsWith" id="{53AB75FA-82ED-41C2-8649-469A7BB54B7B}">
            <xm:f>RIGHT(W6,LEN("MEDIA"))="MEDIA"</xm:f>
            <x14:dxf>
              <fill>
                <patternFill>
                  <fgColor rgb="FFFFC000"/>
                  <bgColor rgb="FFCC6600"/>
                </patternFill>
              </fill>
            </x14:dxf>
          </x14:cfRule>
          <x14:cfRule type="endsWith" priority="15" stopIfTrue="1" operator="endsWith" id="{DE94D612-E73F-4234-A190-820439B05537}">
            <xm:f>RIGHT(W6,LEN("ALTA"))="ALTA"</xm:f>
            <x14:dxf>
              <fill>
                <patternFill>
                  <fgColor rgb="FFFF0000"/>
                  <bgColor rgb="FFFF0000"/>
                </patternFill>
              </fill>
            </x14:dxf>
          </x14:cfRule>
          <xm:sqref>W6 W8 W10 W12 W14</xm:sqref>
        </x14:conditionalFormatting>
        <x14:conditionalFormatting xmlns:xm="http://schemas.microsoft.com/office/excel/2006/main">
          <x14:cfRule type="endsWith" priority="9" stopIfTrue="1" operator="endsWith" id="{DD70F265-377A-427A-81F7-8D81055EE6D1}">
            <xm:f>RIGHT(W16,LEN("BAJA"))="BAJA"</xm:f>
            <x14:dxf>
              <fill>
                <patternFill>
                  <fgColor rgb="FFFFFF00"/>
                  <bgColor rgb="FFFFFF00"/>
                </patternFill>
              </fill>
            </x14:dxf>
          </x14:cfRule>
          <x14:cfRule type="endsWith" priority="10" stopIfTrue="1" operator="endsWith" id="{1E7A6FB2-C6F7-4019-979A-3BEF0411BE32}">
            <xm:f>RIGHT(W16,LEN("MEDIA"))="MEDIA"</xm:f>
            <x14:dxf>
              <fill>
                <patternFill>
                  <fgColor rgb="FFFFC000"/>
                  <bgColor rgb="FFCC6600"/>
                </patternFill>
              </fill>
            </x14:dxf>
          </x14:cfRule>
          <x14:cfRule type="endsWith" priority="11" stopIfTrue="1" operator="endsWith" id="{CB1F4DE1-DCC6-4D99-856F-7AB121BE0363}">
            <xm:f>RIGHT(W16,LEN("ALTA"))="ALTA"</xm:f>
            <x14:dxf>
              <fill>
                <patternFill>
                  <fgColor rgb="FFFF0000"/>
                  <bgColor rgb="FFFF0000"/>
                </patternFill>
              </fill>
            </x14:dxf>
          </x14:cfRule>
          <xm:sqref>W16 W18 W20 W22 W48:W65</xm:sqref>
        </x14:conditionalFormatting>
        <x14:conditionalFormatting xmlns:xm="http://schemas.microsoft.com/office/excel/2006/main">
          <x14:cfRule type="endsWith" priority="1" stopIfTrue="1" operator="endsWith" id="{346F8484-7BC3-40F0-AF07-15B6B4200210}">
            <xm:f>RIGHT(W24,LEN("BAJA"))="BAJA"</xm:f>
            <x14:dxf>
              <fill>
                <patternFill>
                  <fgColor rgb="FFFFFF00"/>
                  <bgColor rgb="FFFFFF00"/>
                </patternFill>
              </fill>
            </x14:dxf>
          </x14:cfRule>
          <x14:cfRule type="endsWith" priority="2" stopIfTrue="1" operator="endsWith" id="{736A9A99-4458-44B6-8EF9-3916B7600542}">
            <xm:f>RIGHT(W24,LEN("MEDIA"))="MEDIA"</xm:f>
            <x14:dxf>
              <fill>
                <patternFill>
                  <fgColor rgb="FFFFC000"/>
                  <bgColor rgb="FFCC6600"/>
                </patternFill>
              </fill>
            </x14:dxf>
          </x14:cfRule>
          <x14:cfRule type="endsWith" priority="3" stopIfTrue="1" operator="endsWith" id="{60BFE2AD-0414-4DB9-BB2B-AED00F115A6C}">
            <xm:f>RIGHT(W24,LEN("ALTA"))="ALTA"</xm:f>
            <x14:dxf>
              <fill>
                <patternFill>
                  <fgColor rgb="FFFF0000"/>
                  <bgColor rgb="FFFF0000"/>
                </patternFill>
              </fill>
            </x14:dxf>
          </x14:cfRule>
          <xm:sqref>W24:W46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2000000}">
          <x14:formula1>
            <xm:f>'https://anla-my.sharepoint.com/Users/soniamontano/OneDrive - ANLA - Autoridad Nacional de Licencias Ambientales/ANLA-SGA/Documentos Varios/C:/Users/julie/OneDrive - ANLA - Autoridad Nacional de Licencias Ambientales/NO MISIONALES/IMPLEMENTACION_SGA/Matriz Aspecto Impacto Ambiental/[Matriz_Aspectos_Impactos_Ambientales_2019.xlsx]Anexo'!#REF!</xm:f>
          </x14:formula1>
          <xm:sqref>T8 T12 T10 T6 T14 T16 T22 T18 T20 T24:T46 T48:T65 R8 R12 R10 R6 R14 R16 R22 R18 R20 R24:R46 R48:R65 H6 H12 H8 H10 H22 H14 H16 H18 H20 H24:H46 H48:H65 K8:L8 K12:L12 K10:L10 K6:L6 K14:L14 K16:L16 K22:L22 K18:L18 K20:L20 K24:L46 K48:L65 N8 N12 N10 N6 N14 N16 N22 N18 N20 N24:N46 N48:N65 P8 P12 P10 P6 P14 P16 P22 P18 P20 P24:P46 P48:P65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8"/>
  <sheetViews>
    <sheetView topLeftCell="A16" workbookViewId="0">
      <selection activeCell="C38" sqref="C38"/>
    </sheetView>
  </sheetViews>
  <sheetFormatPr baseColWidth="10" defaultColWidth="11.42578125" defaultRowHeight="15" x14ac:dyDescent="0.25"/>
  <cols>
    <col min="1" max="1" width="28.28515625" style="32" customWidth="1"/>
    <col min="2" max="2" width="30.42578125" style="36" customWidth="1"/>
    <col min="3" max="3" width="17.7109375" style="33" customWidth="1"/>
    <col min="4" max="4" width="11.42578125" style="4"/>
    <col min="5" max="5" width="35.42578125" style="4" customWidth="1"/>
    <col min="6" max="16384" width="11.42578125" style="4"/>
  </cols>
  <sheetData>
    <row r="1" spans="1:3" x14ac:dyDescent="0.25">
      <c r="A1" s="83" t="s">
        <v>223</v>
      </c>
      <c r="B1" s="37" t="s">
        <v>224</v>
      </c>
    </row>
    <row r="2" spans="1:3" x14ac:dyDescent="0.25">
      <c r="A2" s="84"/>
      <c r="B2" s="37" t="s">
        <v>225</v>
      </c>
    </row>
    <row r="3" spans="1:3" x14ac:dyDescent="0.25">
      <c r="A3" s="85"/>
      <c r="B3" s="37" t="s">
        <v>226</v>
      </c>
    </row>
    <row r="4" spans="1:3" x14ac:dyDescent="0.25">
      <c r="A4" s="79" t="s">
        <v>227</v>
      </c>
      <c r="B4" s="5" t="s">
        <v>228</v>
      </c>
    </row>
    <row r="5" spans="1:3" x14ac:dyDescent="0.25">
      <c r="A5" s="80"/>
      <c r="B5" s="5" t="s">
        <v>229</v>
      </c>
    </row>
    <row r="6" spans="1:3" x14ac:dyDescent="0.25">
      <c r="A6" s="81"/>
      <c r="B6" s="5" t="s">
        <v>230</v>
      </c>
    </row>
    <row r="7" spans="1:3" x14ac:dyDescent="0.25">
      <c r="A7" s="87" t="s">
        <v>231</v>
      </c>
      <c r="B7" s="42" t="s">
        <v>232</v>
      </c>
    </row>
    <row r="8" spans="1:3" x14ac:dyDescent="0.25">
      <c r="A8" s="88"/>
      <c r="B8" s="42" t="s">
        <v>233</v>
      </c>
    </row>
    <row r="9" spans="1:3" x14ac:dyDescent="0.25">
      <c r="A9" s="79" t="s">
        <v>19</v>
      </c>
      <c r="B9" s="5" t="s">
        <v>52</v>
      </c>
    </row>
    <row r="10" spans="1:3" x14ac:dyDescent="0.25">
      <c r="A10" s="81"/>
      <c r="B10" s="5" t="s">
        <v>35</v>
      </c>
    </row>
    <row r="11" spans="1:3" x14ac:dyDescent="0.25">
      <c r="A11" s="83" t="s">
        <v>234</v>
      </c>
      <c r="B11" s="40" t="s">
        <v>5</v>
      </c>
      <c r="C11" s="41">
        <v>1</v>
      </c>
    </row>
    <row r="12" spans="1:3" x14ac:dyDescent="0.25">
      <c r="A12" s="84"/>
      <c r="B12" s="40" t="s">
        <v>235</v>
      </c>
      <c r="C12" s="41">
        <v>10</v>
      </c>
    </row>
    <row r="13" spans="1:3" x14ac:dyDescent="0.25">
      <c r="A13" s="85"/>
      <c r="B13" s="40" t="s">
        <v>236</v>
      </c>
      <c r="C13" s="41">
        <v>5</v>
      </c>
    </row>
    <row r="14" spans="1:3" x14ac:dyDescent="0.25">
      <c r="A14" s="79" t="s">
        <v>237</v>
      </c>
      <c r="B14" s="2" t="s">
        <v>238</v>
      </c>
      <c r="C14" s="3">
        <v>5</v>
      </c>
    </row>
    <row r="15" spans="1:3" x14ac:dyDescent="0.25">
      <c r="A15" s="80"/>
      <c r="B15" s="4" t="s">
        <v>239</v>
      </c>
      <c r="C15" s="3">
        <v>1</v>
      </c>
    </row>
    <row r="16" spans="1:3" x14ac:dyDescent="0.25">
      <c r="A16" s="81"/>
      <c r="B16" s="2" t="s">
        <v>240</v>
      </c>
      <c r="C16" s="3">
        <v>10</v>
      </c>
    </row>
    <row r="17" spans="1:4" x14ac:dyDescent="0.25">
      <c r="A17" s="83" t="s">
        <v>241</v>
      </c>
      <c r="B17" s="37" t="s">
        <v>242</v>
      </c>
      <c r="C17" s="39">
        <v>10</v>
      </c>
    </row>
    <row r="18" spans="1:4" x14ac:dyDescent="0.25">
      <c r="A18" s="84"/>
      <c r="B18" s="37" t="s">
        <v>243</v>
      </c>
      <c r="C18" s="39">
        <v>10</v>
      </c>
    </row>
    <row r="19" spans="1:4" x14ac:dyDescent="0.25">
      <c r="A19" s="84"/>
      <c r="B19" s="37" t="s">
        <v>76</v>
      </c>
      <c r="C19" s="39">
        <v>5</v>
      </c>
    </row>
    <row r="20" spans="1:4" x14ac:dyDescent="0.25">
      <c r="A20" s="84"/>
      <c r="B20" s="37" t="s">
        <v>244</v>
      </c>
      <c r="C20" s="39">
        <v>5</v>
      </c>
    </row>
    <row r="21" spans="1:4" x14ac:dyDescent="0.25">
      <c r="A21" s="84"/>
      <c r="B21" s="37" t="s">
        <v>245</v>
      </c>
      <c r="C21" s="39">
        <v>5</v>
      </c>
    </row>
    <row r="22" spans="1:4" x14ac:dyDescent="0.25">
      <c r="A22" s="84"/>
      <c r="B22" s="37" t="s">
        <v>127</v>
      </c>
      <c r="C22" s="39">
        <v>1</v>
      </c>
    </row>
    <row r="23" spans="1:4" x14ac:dyDescent="0.25">
      <c r="A23" s="85"/>
      <c r="B23" s="37" t="s">
        <v>102</v>
      </c>
      <c r="C23" s="39">
        <v>1</v>
      </c>
    </row>
    <row r="24" spans="1:4" x14ac:dyDescent="0.25">
      <c r="A24" s="79" t="s">
        <v>23</v>
      </c>
      <c r="B24" s="5" t="s">
        <v>246</v>
      </c>
      <c r="C24" s="3">
        <v>10</v>
      </c>
    </row>
    <row r="25" spans="1:4" x14ac:dyDescent="0.25">
      <c r="A25" s="80"/>
      <c r="B25" s="5" t="s">
        <v>247</v>
      </c>
      <c r="C25" s="3">
        <v>5</v>
      </c>
    </row>
    <row r="26" spans="1:4" x14ac:dyDescent="0.25">
      <c r="A26" s="81"/>
      <c r="B26" s="34" t="s">
        <v>248</v>
      </c>
      <c r="C26" s="35">
        <v>1</v>
      </c>
    </row>
    <row r="27" spans="1:4" ht="45" x14ac:dyDescent="0.25">
      <c r="A27" s="82" t="s">
        <v>249</v>
      </c>
      <c r="B27" s="37" t="s">
        <v>250</v>
      </c>
      <c r="C27" s="39" t="s">
        <v>251</v>
      </c>
      <c r="D27" s="39">
        <v>10</v>
      </c>
    </row>
    <row r="28" spans="1:4" ht="45" x14ac:dyDescent="0.25">
      <c r="A28" s="82"/>
      <c r="B28" s="37" t="s">
        <v>252</v>
      </c>
      <c r="C28" s="39" t="s">
        <v>253</v>
      </c>
      <c r="D28" s="39">
        <v>5</v>
      </c>
    </row>
    <row r="29" spans="1:4" ht="45" x14ac:dyDescent="0.25">
      <c r="A29" s="82"/>
      <c r="B29" s="37" t="s">
        <v>254</v>
      </c>
      <c r="C29" s="39" t="s">
        <v>255</v>
      </c>
      <c r="D29" s="39">
        <v>1</v>
      </c>
    </row>
    <row r="30" spans="1:4" ht="168.75" customHeight="1" x14ac:dyDescent="0.25">
      <c r="A30" s="86" t="s">
        <v>256</v>
      </c>
      <c r="B30" s="5" t="s">
        <v>257</v>
      </c>
      <c r="C30" s="3" t="s">
        <v>258</v>
      </c>
      <c r="D30" s="3">
        <v>10</v>
      </c>
    </row>
    <row r="31" spans="1:4" ht="45" x14ac:dyDescent="0.25">
      <c r="A31" s="86"/>
      <c r="B31" s="5" t="s">
        <v>259</v>
      </c>
      <c r="C31" s="6" t="s">
        <v>260</v>
      </c>
      <c r="D31" s="3">
        <v>5</v>
      </c>
    </row>
    <row r="32" spans="1:4" x14ac:dyDescent="0.25">
      <c r="A32" s="86"/>
      <c r="B32" s="5" t="s">
        <v>261</v>
      </c>
      <c r="C32" s="3" t="s">
        <v>239</v>
      </c>
      <c r="D32" s="3">
        <v>1</v>
      </c>
    </row>
    <row r="33" spans="1:4" ht="75" x14ac:dyDescent="0.25">
      <c r="A33" s="82" t="s">
        <v>262</v>
      </c>
      <c r="B33" s="37" t="s">
        <v>263</v>
      </c>
      <c r="C33" s="38" t="s">
        <v>264</v>
      </c>
      <c r="D33" s="39">
        <v>10</v>
      </c>
    </row>
    <row r="34" spans="1:4" ht="30" x14ac:dyDescent="0.25">
      <c r="A34" s="82"/>
      <c r="B34" s="37" t="s">
        <v>265</v>
      </c>
      <c r="C34" s="38" t="s">
        <v>266</v>
      </c>
      <c r="D34" s="39">
        <v>5</v>
      </c>
    </row>
    <row r="35" spans="1:4" x14ac:dyDescent="0.25">
      <c r="A35" s="82"/>
      <c r="B35" s="37" t="s">
        <v>239</v>
      </c>
      <c r="C35" s="39" t="s">
        <v>239</v>
      </c>
      <c r="D35" s="39">
        <v>1</v>
      </c>
    </row>
    <row r="36" spans="1:4" x14ac:dyDescent="0.25">
      <c r="A36" s="79" t="s">
        <v>267</v>
      </c>
      <c r="B36" s="5" t="s">
        <v>268</v>
      </c>
      <c r="C36" s="3" t="s">
        <v>269</v>
      </c>
      <c r="D36" s="3">
        <v>2</v>
      </c>
    </row>
    <row r="37" spans="1:4" x14ac:dyDescent="0.25">
      <c r="A37" s="80"/>
      <c r="B37" s="5" t="s">
        <v>270</v>
      </c>
      <c r="C37" s="3" t="s">
        <v>271</v>
      </c>
      <c r="D37" s="3">
        <v>1</v>
      </c>
    </row>
    <row r="38" spans="1:4" x14ac:dyDescent="0.25">
      <c r="A38" s="81"/>
      <c r="B38" s="5" t="s">
        <v>239</v>
      </c>
      <c r="C38" s="3" t="s">
        <v>239</v>
      </c>
      <c r="D38" s="3">
        <v>0</v>
      </c>
    </row>
  </sheetData>
  <mergeCells count="12">
    <mergeCell ref="A1:A3"/>
    <mergeCell ref="A4:A6"/>
    <mergeCell ref="A7:A8"/>
    <mergeCell ref="A11:A13"/>
    <mergeCell ref="A14:A16"/>
    <mergeCell ref="A36:A38"/>
    <mergeCell ref="A33:A35"/>
    <mergeCell ref="A9:A10"/>
    <mergeCell ref="A17:A23"/>
    <mergeCell ref="A24:A26"/>
    <mergeCell ref="A27:A29"/>
    <mergeCell ref="A30:A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5"/>
  <sheetViews>
    <sheetView tabSelected="1" view="pageBreakPreview" zoomScale="80" zoomScaleNormal="70" zoomScaleSheetLayoutView="80" zoomScalePageLayoutView="25" workbookViewId="0">
      <pane ySplit="6" topLeftCell="A17" activePane="bottomLeft" state="frozen"/>
      <selection pane="bottomLeft" sqref="A1:XFD1048576"/>
    </sheetView>
  </sheetViews>
  <sheetFormatPr baseColWidth="10" defaultColWidth="11.42578125" defaultRowHeight="15.75" x14ac:dyDescent="0.25"/>
  <cols>
    <col min="1" max="3" width="19" style="43" customWidth="1"/>
    <col min="4" max="4" width="23.85546875" style="43" customWidth="1"/>
    <col min="5" max="5" width="45.85546875" style="48" customWidth="1"/>
    <col min="6" max="6" width="19" style="44" customWidth="1"/>
    <col min="7" max="9" width="19" style="43" customWidth="1"/>
    <col min="10" max="10" width="19" style="44" customWidth="1"/>
    <col min="11" max="11" width="26.42578125" style="44" bestFit="1" customWidth="1"/>
    <col min="12" max="12" width="19" style="44" bestFit="1" customWidth="1"/>
    <col min="13" max="13" width="16.42578125" style="44" bestFit="1" customWidth="1"/>
    <col min="14" max="14" width="12.85546875" style="43" bestFit="1" customWidth="1"/>
    <col min="15" max="15" width="3.42578125" style="44" bestFit="1" customWidth="1"/>
    <col min="16" max="16" width="9" style="43" bestFit="1" customWidth="1"/>
    <col min="17" max="17" width="2.28515625" style="44" bestFit="1" customWidth="1"/>
    <col min="18" max="18" width="6.7109375" style="44" bestFit="1" customWidth="1"/>
    <col min="19" max="19" width="9.85546875" style="43" bestFit="1" customWidth="1"/>
    <col min="20" max="20" width="3.42578125" style="44" bestFit="1" customWidth="1"/>
    <col min="21" max="21" width="10" style="43" bestFit="1" customWidth="1"/>
    <col min="22" max="22" width="3.42578125" style="44" bestFit="1" customWidth="1"/>
    <col min="23" max="23" width="8" style="43" bestFit="1" customWidth="1"/>
    <col min="24" max="24" width="3.42578125" style="44" bestFit="1" customWidth="1"/>
    <col min="25" max="25" width="5.7109375" style="45" bestFit="1" customWidth="1"/>
    <col min="26" max="26" width="11.140625" style="46" bestFit="1" customWidth="1"/>
    <col min="27" max="27" width="5.42578125" style="45" customWidth="1"/>
    <col min="28" max="28" width="15" style="46" customWidth="1"/>
    <col min="29" max="30" width="5.42578125" style="45" customWidth="1"/>
    <col min="31" max="31" width="15.7109375" style="45" customWidth="1"/>
    <col min="32" max="32" width="17.42578125" style="45" customWidth="1"/>
    <col min="33" max="33" width="15.42578125" style="44" customWidth="1"/>
    <col min="34" max="35" width="15" style="43" customWidth="1"/>
    <col min="36" max="36" width="17.42578125" style="44" customWidth="1"/>
    <col min="37" max="37" width="43.85546875" style="44" customWidth="1"/>
    <col min="38" max="16384" width="11.42578125" style="44"/>
  </cols>
  <sheetData>
    <row r="1" spans="1:37" s="47" customFormat="1" ht="28.5" customHeight="1" x14ac:dyDescent="0.25">
      <c r="A1" s="90"/>
      <c r="B1" s="90"/>
      <c r="C1" s="90"/>
      <c r="D1" s="92" t="s">
        <v>0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54" t="s">
        <v>272</v>
      </c>
      <c r="AK1" s="55" t="s">
        <v>273</v>
      </c>
    </row>
    <row r="2" spans="1:37" s="47" customFormat="1" ht="28.5" customHeight="1" x14ac:dyDescent="0.25">
      <c r="A2" s="90"/>
      <c r="B2" s="90"/>
      <c r="C2" s="90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54" t="s">
        <v>274</v>
      </c>
      <c r="AK2" s="54">
        <v>4</v>
      </c>
    </row>
    <row r="3" spans="1:37" s="47" customFormat="1" ht="28.5" customHeight="1" x14ac:dyDescent="0.25">
      <c r="A3" s="91"/>
      <c r="B3" s="91"/>
      <c r="C3" s="91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54" t="s">
        <v>275</v>
      </c>
      <c r="AK3" s="54" t="s">
        <v>276</v>
      </c>
    </row>
    <row r="4" spans="1:37" s="47" customFormat="1" ht="50.1" customHeight="1" x14ac:dyDescent="0.25">
      <c r="A4" s="94" t="s">
        <v>277</v>
      </c>
      <c r="B4" s="94" t="s">
        <v>6</v>
      </c>
      <c r="C4" s="94" t="s">
        <v>7</v>
      </c>
      <c r="D4" s="94" t="s">
        <v>278</v>
      </c>
      <c r="E4" s="94" t="s">
        <v>279</v>
      </c>
      <c r="F4" s="99" t="s">
        <v>280</v>
      </c>
      <c r="G4" s="99" t="s">
        <v>231</v>
      </c>
      <c r="H4" s="105" t="s">
        <v>11</v>
      </c>
      <c r="I4" s="94" t="s">
        <v>281</v>
      </c>
      <c r="J4" s="94" t="s">
        <v>14</v>
      </c>
      <c r="K4" s="94" t="s">
        <v>282</v>
      </c>
      <c r="L4" s="94"/>
      <c r="M4" s="94" t="s">
        <v>19</v>
      </c>
      <c r="N4" s="106" t="s">
        <v>283</v>
      </c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8"/>
      <c r="AF4" s="111" t="s">
        <v>284</v>
      </c>
      <c r="AG4" s="99" t="s">
        <v>285</v>
      </c>
      <c r="AH4" s="99"/>
      <c r="AI4" s="99"/>
      <c r="AJ4" s="118" t="s">
        <v>286</v>
      </c>
      <c r="AK4" s="119"/>
    </row>
    <row r="5" spans="1:37" ht="32.25" customHeight="1" x14ac:dyDescent="0.25">
      <c r="A5" s="94"/>
      <c r="B5" s="94"/>
      <c r="C5" s="94"/>
      <c r="D5" s="94"/>
      <c r="E5" s="94"/>
      <c r="F5" s="99"/>
      <c r="G5" s="99"/>
      <c r="H5" s="105"/>
      <c r="I5" s="94"/>
      <c r="J5" s="94"/>
      <c r="K5" s="94"/>
      <c r="L5" s="94"/>
      <c r="M5" s="94"/>
      <c r="N5" s="94" t="s">
        <v>287</v>
      </c>
      <c r="O5" s="94"/>
      <c r="P5" s="94"/>
      <c r="Q5" s="94"/>
      <c r="R5" s="94"/>
      <c r="S5" s="94" t="s">
        <v>288</v>
      </c>
      <c r="T5" s="94"/>
      <c r="U5" s="94"/>
      <c r="V5" s="94"/>
      <c r="W5" s="94"/>
      <c r="X5" s="94"/>
      <c r="Y5" s="94"/>
      <c r="Z5" s="99" t="s">
        <v>289</v>
      </c>
      <c r="AA5" s="99"/>
      <c r="AB5" s="96"/>
      <c r="AC5" s="96"/>
      <c r="AD5" s="96"/>
      <c r="AE5" s="95" t="s">
        <v>290</v>
      </c>
      <c r="AF5" s="112"/>
      <c r="AG5" s="109" t="s">
        <v>291</v>
      </c>
      <c r="AH5" s="109" t="s">
        <v>292</v>
      </c>
      <c r="AI5" s="109" t="s">
        <v>293</v>
      </c>
      <c r="AJ5" s="120"/>
      <c r="AK5" s="121"/>
    </row>
    <row r="6" spans="1:37" ht="33.950000000000003" customHeight="1" x14ac:dyDescent="0.25">
      <c r="A6" s="94"/>
      <c r="B6" s="94"/>
      <c r="C6" s="94"/>
      <c r="D6" s="94"/>
      <c r="E6" s="94"/>
      <c r="F6" s="99"/>
      <c r="G6" s="99"/>
      <c r="H6" s="105"/>
      <c r="I6" s="94"/>
      <c r="J6" s="94"/>
      <c r="K6" s="49" t="s">
        <v>294</v>
      </c>
      <c r="L6" s="49" t="s">
        <v>295</v>
      </c>
      <c r="M6" s="94"/>
      <c r="N6" s="98" t="s">
        <v>296</v>
      </c>
      <c r="O6" s="98"/>
      <c r="P6" s="98" t="s">
        <v>297</v>
      </c>
      <c r="Q6" s="98"/>
      <c r="R6" s="49" t="s">
        <v>24</v>
      </c>
      <c r="S6" s="94" t="s">
        <v>241</v>
      </c>
      <c r="T6" s="94"/>
      <c r="U6" s="94" t="s">
        <v>298</v>
      </c>
      <c r="V6" s="94"/>
      <c r="W6" s="94" t="s">
        <v>299</v>
      </c>
      <c r="X6" s="94"/>
      <c r="Y6" s="49" t="s">
        <v>24</v>
      </c>
      <c r="Z6" s="97" t="s">
        <v>256</v>
      </c>
      <c r="AA6" s="97"/>
      <c r="AB6" s="97" t="s">
        <v>262</v>
      </c>
      <c r="AC6" s="97"/>
      <c r="AD6" s="50" t="s">
        <v>24</v>
      </c>
      <c r="AE6" s="96"/>
      <c r="AF6" s="113"/>
      <c r="AG6" s="110"/>
      <c r="AH6" s="110"/>
      <c r="AI6" s="110"/>
      <c r="AJ6" s="122"/>
      <c r="AK6" s="123"/>
    </row>
    <row r="7" spans="1:37" ht="77.099999999999994" customHeight="1" x14ac:dyDescent="0.25">
      <c r="A7" s="52" t="s">
        <v>225</v>
      </c>
      <c r="B7" s="100" t="s">
        <v>25</v>
      </c>
      <c r="C7" s="100" t="s">
        <v>300</v>
      </c>
      <c r="D7" s="52" t="s">
        <v>301</v>
      </c>
      <c r="E7" s="53" t="s">
        <v>302</v>
      </c>
      <c r="F7" s="54" t="s">
        <v>228</v>
      </c>
      <c r="G7" s="52" t="s">
        <v>232</v>
      </c>
      <c r="H7" s="52" t="s">
        <v>30</v>
      </c>
      <c r="I7" s="52" t="s">
        <v>32</v>
      </c>
      <c r="J7" s="52" t="s">
        <v>33</v>
      </c>
      <c r="K7" s="52" t="s">
        <v>303</v>
      </c>
      <c r="L7" s="64" t="s">
        <v>304</v>
      </c>
      <c r="M7" s="54" t="s">
        <v>35</v>
      </c>
      <c r="N7" s="52" t="s">
        <v>235</v>
      </c>
      <c r="O7" s="54">
        <f>VLOOKUP(N7,Hoja1!$B$11:$C$13,2)</f>
        <v>10</v>
      </c>
      <c r="P7" s="52" t="s">
        <v>238</v>
      </c>
      <c r="Q7" s="54">
        <f>VLOOKUP(P7,Hoja1!$B$14:$C$16,2)</f>
        <v>5</v>
      </c>
      <c r="R7" s="54">
        <f>O7*Q7</f>
        <v>50</v>
      </c>
      <c r="S7" s="52" t="s">
        <v>242</v>
      </c>
      <c r="T7" s="54">
        <f>VLOOKUP(S7,Hoja1!$B$17:$C$23,2,)</f>
        <v>10</v>
      </c>
      <c r="U7" s="52" t="s">
        <v>247</v>
      </c>
      <c r="V7" s="54">
        <f>VLOOKUP(U7,Hoja1!$B$24:$C$26,2,)</f>
        <v>5</v>
      </c>
      <c r="W7" s="52" t="s">
        <v>253</v>
      </c>
      <c r="X7" s="54">
        <f>VLOOKUP(W7,Hoja1!$C$27:$D$29,2,)</f>
        <v>5</v>
      </c>
      <c r="Y7" s="54">
        <f>(T7*3.5)+(V7*3.5)+(X7*3)</f>
        <v>67.5</v>
      </c>
      <c r="Z7" s="52" t="s">
        <v>239</v>
      </c>
      <c r="AA7" s="54">
        <f>VLOOKUP(Z7,Hoja1!$C$30:$D$32,2,)</f>
        <v>1</v>
      </c>
      <c r="AB7" s="52" t="s">
        <v>239</v>
      </c>
      <c r="AC7" s="54">
        <f>VLOOKUP(AB7,Hoja1!$C$33:$D$35,2,)</f>
        <v>1</v>
      </c>
      <c r="AD7" s="54">
        <f>AA7*AC7</f>
        <v>1</v>
      </c>
      <c r="AE7" s="59">
        <f>(R7*0.45)+(Y7*0.45)+(AD7*0.1)</f>
        <v>52.975000000000001</v>
      </c>
      <c r="AF7" s="52" t="str">
        <f>+IF(AE7&lt;=40,"BAJO",+IF(AE7&lt;=60,"MEDIO",++IF(AE7&gt;=61,"ALTO"," ")))</f>
        <v>MEDIO</v>
      </c>
      <c r="AG7" s="60"/>
      <c r="AH7" s="56" t="s">
        <v>305</v>
      </c>
      <c r="AI7" s="60"/>
      <c r="AJ7" s="114" t="s">
        <v>306</v>
      </c>
      <c r="AK7" s="114"/>
    </row>
    <row r="8" spans="1:37" ht="108" customHeight="1" x14ac:dyDescent="0.25">
      <c r="A8" s="52" t="s">
        <v>225</v>
      </c>
      <c r="B8" s="102"/>
      <c r="C8" s="102"/>
      <c r="D8" s="52" t="s">
        <v>301</v>
      </c>
      <c r="E8" s="53" t="s">
        <v>307</v>
      </c>
      <c r="F8" s="54" t="s">
        <v>228</v>
      </c>
      <c r="G8" s="52" t="s">
        <v>232</v>
      </c>
      <c r="H8" s="52" t="s">
        <v>44</v>
      </c>
      <c r="I8" s="52" t="s">
        <v>308</v>
      </c>
      <c r="J8" s="52" t="s">
        <v>309</v>
      </c>
      <c r="K8" s="52" t="s">
        <v>310</v>
      </c>
      <c r="L8" s="64" t="s">
        <v>311</v>
      </c>
      <c r="M8" s="54" t="s">
        <v>35</v>
      </c>
      <c r="N8" s="52" t="s">
        <v>235</v>
      </c>
      <c r="O8" s="54">
        <f>VLOOKUP(N8,Hoja1!$B$11:$C$13,2)</f>
        <v>10</v>
      </c>
      <c r="P8" s="52" t="s">
        <v>238</v>
      </c>
      <c r="Q8" s="54">
        <f>VLOOKUP(P8,Hoja1!$B$14:$C$16,2)</f>
        <v>5</v>
      </c>
      <c r="R8" s="54">
        <f t="shared" ref="R8:R31" si="0">O8*Q8</f>
        <v>50</v>
      </c>
      <c r="S8" s="52" t="s">
        <v>242</v>
      </c>
      <c r="T8" s="54">
        <f>VLOOKUP(S8,Hoja1!$B$17:$C$23,2,)</f>
        <v>10</v>
      </c>
      <c r="U8" s="52" t="s">
        <v>247</v>
      </c>
      <c r="V8" s="54">
        <f>VLOOKUP(U8,Hoja1!$B$24:$C$26,2,)</f>
        <v>5</v>
      </c>
      <c r="W8" s="52" t="s">
        <v>253</v>
      </c>
      <c r="X8" s="54">
        <f>VLOOKUP(W8,Hoja1!$C$27:$D$29,2,)</f>
        <v>5</v>
      </c>
      <c r="Y8" s="54">
        <f t="shared" ref="Y8:Y31" si="1">(T8*3.5)+(V8*3.5)+(X8*3)</f>
        <v>67.5</v>
      </c>
      <c r="Z8" s="52" t="s">
        <v>239</v>
      </c>
      <c r="AA8" s="54">
        <f>VLOOKUP(Z8,Hoja1!$C$30:$D$32,2,)</f>
        <v>1</v>
      </c>
      <c r="AB8" s="52" t="s">
        <v>239</v>
      </c>
      <c r="AC8" s="54">
        <f>VLOOKUP(AB8,Hoja1!$C$33:$D$35,2,)</f>
        <v>1</v>
      </c>
      <c r="AD8" s="54">
        <f t="shared" ref="AD8:AD31" si="2">AA8*AC8</f>
        <v>1</v>
      </c>
      <c r="AE8" s="59">
        <f t="shared" ref="AE8:AE33" si="3">(R8*0.45)+(Y8*0.45)+(AD8*0.1)</f>
        <v>52.975000000000001</v>
      </c>
      <c r="AF8" s="52" t="str">
        <f t="shared" ref="AF8:AF33" si="4">+IF(AE8&lt;=40,"BAJO",+IF(AE8&lt;=60,"MEDIO",++IF(AE8&gt;=61,"ALTO"," ")))</f>
        <v>MEDIO</v>
      </c>
      <c r="AG8" s="60"/>
      <c r="AH8" s="56" t="s">
        <v>305</v>
      </c>
      <c r="AI8" s="60"/>
      <c r="AJ8" s="114" t="s">
        <v>312</v>
      </c>
      <c r="AK8" s="114"/>
    </row>
    <row r="9" spans="1:37" ht="108" customHeight="1" x14ac:dyDescent="0.25">
      <c r="A9" s="52" t="s">
        <v>226</v>
      </c>
      <c r="B9" s="102"/>
      <c r="C9" s="102"/>
      <c r="D9" s="52" t="s">
        <v>301</v>
      </c>
      <c r="E9" s="53" t="s">
        <v>48</v>
      </c>
      <c r="F9" s="54" t="s">
        <v>228</v>
      </c>
      <c r="G9" s="52" t="s">
        <v>232</v>
      </c>
      <c r="H9" s="52" t="s">
        <v>313</v>
      </c>
      <c r="I9" s="52" t="s">
        <v>32</v>
      </c>
      <c r="J9" s="52" t="s">
        <v>314</v>
      </c>
      <c r="K9" s="52" t="s">
        <v>315</v>
      </c>
      <c r="L9" s="52" t="s">
        <v>316</v>
      </c>
      <c r="M9" s="54" t="s">
        <v>52</v>
      </c>
      <c r="N9" s="52" t="s">
        <v>235</v>
      </c>
      <c r="O9" s="54">
        <f>VLOOKUP(N9,Hoja1!$B$11:$C$13,2)</f>
        <v>10</v>
      </c>
      <c r="P9" s="52" t="s">
        <v>238</v>
      </c>
      <c r="Q9" s="54">
        <f>VLOOKUP(P9,Hoja1!$B$14:$C$16,2)</f>
        <v>5</v>
      </c>
      <c r="R9" s="54">
        <f t="shared" si="0"/>
        <v>50</v>
      </c>
      <c r="S9" s="52" t="s">
        <v>242</v>
      </c>
      <c r="T9" s="54">
        <f>VLOOKUP(S9,Hoja1!$B$17:$C$23,2,)</f>
        <v>10</v>
      </c>
      <c r="U9" s="52" t="s">
        <v>247</v>
      </c>
      <c r="V9" s="54">
        <f>VLOOKUP(U9,Hoja1!$B$24:$C$26,2,)</f>
        <v>5</v>
      </c>
      <c r="W9" s="52" t="s">
        <v>253</v>
      </c>
      <c r="X9" s="54">
        <f>VLOOKUP(W9,Hoja1!$C$27:$D$29,2,)</f>
        <v>5</v>
      </c>
      <c r="Y9" s="54">
        <f t="shared" si="1"/>
        <v>67.5</v>
      </c>
      <c r="Z9" s="52" t="s">
        <v>260</v>
      </c>
      <c r="AA9" s="54">
        <f>VLOOKUP(Z9,Hoja1!$C$30:$D$32,2,)</f>
        <v>5</v>
      </c>
      <c r="AB9" s="52" t="s">
        <v>266</v>
      </c>
      <c r="AC9" s="54">
        <f>VLOOKUP(AB9,Hoja1!$C$33:$D$35,2,)</f>
        <v>5</v>
      </c>
      <c r="AD9" s="54">
        <f t="shared" si="2"/>
        <v>25</v>
      </c>
      <c r="AE9" s="59">
        <f t="shared" si="3"/>
        <v>55.375</v>
      </c>
      <c r="AF9" s="52" t="str">
        <f t="shared" si="4"/>
        <v>MEDIO</v>
      </c>
      <c r="AG9" s="60"/>
      <c r="AH9" s="56" t="s">
        <v>305</v>
      </c>
      <c r="AI9" s="60"/>
      <c r="AJ9" s="117" t="s">
        <v>317</v>
      </c>
      <c r="AK9" s="116"/>
    </row>
    <row r="10" spans="1:37" ht="108" customHeight="1" x14ac:dyDescent="0.25">
      <c r="A10" s="52" t="s">
        <v>225</v>
      </c>
      <c r="B10" s="102"/>
      <c r="C10" s="101"/>
      <c r="D10" s="52" t="s">
        <v>301</v>
      </c>
      <c r="E10" s="53" t="s">
        <v>54</v>
      </c>
      <c r="F10" s="54" t="s">
        <v>228</v>
      </c>
      <c r="G10" s="52" t="s">
        <v>232</v>
      </c>
      <c r="H10" s="52" t="s">
        <v>318</v>
      </c>
      <c r="I10" s="52" t="s">
        <v>32</v>
      </c>
      <c r="J10" s="52" t="s">
        <v>319</v>
      </c>
      <c r="K10" s="52" t="s">
        <v>315</v>
      </c>
      <c r="L10" s="52" t="s">
        <v>311</v>
      </c>
      <c r="M10" s="54" t="s">
        <v>35</v>
      </c>
      <c r="N10" s="52" t="s">
        <v>5</v>
      </c>
      <c r="O10" s="54">
        <f>VLOOKUP(N10,Hoja1!$B$11:$C$13,2)</f>
        <v>1</v>
      </c>
      <c r="P10" s="52" t="s">
        <v>239</v>
      </c>
      <c r="Q10" s="54">
        <f>VLOOKUP(P10,Hoja1!$B$14:$C$16,2)</f>
        <v>1</v>
      </c>
      <c r="R10" s="54">
        <f t="shared" si="0"/>
        <v>1</v>
      </c>
      <c r="S10" s="52" t="s">
        <v>242</v>
      </c>
      <c r="T10" s="54">
        <f>VLOOKUP(S10,Hoja1!$B$17:$C$23,2,)</f>
        <v>10</v>
      </c>
      <c r="U10" s="52" t="s">
        <v>248</v>
      </c>
      <c r="V10" s="54">
        <f>VLOOKUP(U10,Hoja1!$B$24:$C$26,2,)</f>
        <v>1</v>
      </c>
      <c r="W10" s="52" t="s">
        <v>253</v>
      </c>
      <c r="X10" s="54">
        <f>VLOOKUP(W10,Hoja1!$C$27:$D$29,2,)</f>
        <v>5</v>
      </c>
      <c r="Y10" s="54">
        <f t="shared" si="1"/>
        <v>53.5</v>
      </c>
      <c r="Z10" s="52" t="s">
        <v>239</v>
      </c>
      <c r="AA10" s="54">
        <f>VLOOKUP(Z10,Hoja1!$C$30:$D$32,2,)</f>
        <v>1</v>
      </c>
      <c r="AB10" s="52" t="s">
        <v>239</v>
      </c>
      <c r="AC10" s="54">
        <f>VLOOKUP(AB10,Hoja1!$C$33:$D$35,2,)</f>
        <v>1</v>
      </c>
      <c r="AD10" s="54">
        <f t="shared" si="2"/>
        <v>1</v>
      </c>
      <c r="AE10" s="59">
        <f t="shared" si="3"/>
        <v>24.625</v>
      </c>
      <c r="AF10" s="52" t="str">
        <f t="shared" si="4"/>
        <v>BAJO</v>
      </c>
      <c r="AG10" s="60"/>
      <c r="AH10" s="60"/>
      <c r="AI10" s="56" t="s">
        <v>320</v>
      </c>
      <c r="AJ10" s="117" t="s">
        <v>321</v>
      </c>
      <c r="AK10" s="116"/>
    </row>
    <row r="11" spans="1:37" ht="108" customHeight="1" x14ac:dyDescent="0.25">
      <c r="A11" s="52" t="s">
        <v>225</v>
      </c>
      <c r="B11" s="102"/>
      <c r="C11" s="51" t="s">
        <v>322</v>
      </c>
      <c r="D11" s="52" t="s">
        <v>301</v>
      </c>
      <c r="E11" s="53" t="s">
        <v>323</v>
      </c>
      <c r="F11" s="54" t="s">
        <v>228</v>
      </c>
      <c r="G11" s="52" t="s">
        <v>232</v>
      </c>
      <c r="H11" s="52" t="s">
        <v>324</v>
      </c>
      <c r="I11" s="52" t="s">
        <v>32</v>
      </c>
      <c r="J11" s="52" t="s">
        <v>325</v>
      </c>
      <c r="K11" s="52" t="s">
        <v>33</v>
      </c>
      <c r="L11" s="57" t="s">
        <v>326</v>
      </c>
      <c r="M11" s="54" t="s">
        <v>35</v>
      </c>
      <c r="N11" s="52" t="s">
        <v>235</v>
      </c>
      <c r="O11" s="54">
        <f>VLOOKUP(N11,Hoja1!$B$11:$C$13,2)</f>
        <v>10</v>
      </c>
      <c r="P11" s="52" t="s">
        <v>238</v>
      </c>
      <c r="Q11" s="54">
        <f>VLOOKUP(P11,Hoja1!$B$14:$C$16,2)</f>
        <v>5</v>
      </c>
      <c r="R11" s="54">
        <f>O11*Q11</f>
        <v>50</v>
      </c>
      <c r="S11" s="52" t="s">
        <v>76</v>
      </c>
      <c r="T11" s="54">
        <f>VLOOKUP(S11,Hoja1!$B$17:$C$23,2,)</f>
        <v>5</v>
      </c>
      <c r="U11" s="52" t="s">
        <v>248</v>
      </c>
      <c r="V11" s="54">
        <f>VLOOKUP(U11,Hoja1!$B$24:$C$26,2,)</f>
        <v>1</v>
      </c>
      <c r="W11" s="52" t="s">
        <v>253</v>
      </c>
      <c r="X11" s="54">
        <f>VLOOKUP(W11,Hoja1!$C$27:$D$29,2,)</f>
        <v>5</v>
      </c>
      <c r="Y11" s="54">
        <f t="shared" si="1"/>
        <v>36</v>
      </c>
      <c r="Z11" s="52" t="s">
        <v>239</v>
      </c>
      <c r="AA11" s="54">
        <f>VLOOKUP(Z11,Hoja1!$C$30:$D$32,2,)</f>
        <v>1</v>
      </c>
      <c r="AB11" s="52" t="s">
        <v>239</v>
      </c>
      <c r="AC11" s="54">
        <f>VLOOKUP(AB11,Hoja1!$C$33:$D$35,2,)</f>
        <v>1</v>
      </c>
      <c r="AD11" s="54">
        <f t="shared" ref="AD11" si="5">AA11*AC11</f>
        <v>1</v>
      </c>
      <c r="AE11" s="59">
        <f t="shared" ref="AE11" si="6">(R11*0.45)+(Y11*0.45)+(AD11*0.1)</f>
        <v>38.800000000000004</v>
      </c>
      <c r="AF11" s="52" t="str">
        <f t="shared" si="4"/>
        <v>BAJO</v>
      </c>
      <c r="AG11" s="56"/>
      <c r="AH11" s="56" t="s">
        <v>327</v>
      </c>
      <c r="AI11" s="56"/>
      <c r="AJ11" s="117" t="s">
        <v>328</v>
      </c>
      <c r="AK11" s="116"/>
    </row>
    <row r="12" spans="1:37" ht="108" customHeight="1" x14ac:dyDescent="0.25">
      <c r="A12" s="52" t="s">
        <v>225</v>
      </c>
      <c r="B12" s="102"/>
      <c r="C12" s="100" t="s">
        <v>58</v>
      </c>
      <c r="D12" s="52" t="s">
        <v>329</v>
      </c>
      <c r="E12" s="53" t="s">
        <v>330</v>
      </c>
      <c r="F12" s="54" t="s">
        <v>228</v>
      </c>
      <c r="G12" s="52" t="s">
        <v>232</v>
      </c>
      <c r="H12" s="52" t="s">
        <v>61</v>
      </c>
      <c r="I12" s="52" t="s">
        <v>62</v>
      </c>
      <c r="J12" s="52" t="s">
        <v>331</v>
      </c>
      <c r="K12" s="52" t="s">
        <v>33</v>
      </c>
      <c r="L12" s="64" t="s">
        <v>332</v>
      </c>
      <c r="M12" s="54" t="s">
        <v>35</v>
      </c>
      <c r="N12" s="52" t="s">
        <v>235</v>
      </c>
      <c r="O12" s="54">
        <f>VLOOKUP(N12,Hoja1!$B$11:$C$13,2)</f>
        <v>10</v>
      </c>
      <c r="P12" s="52" t="s">
        <v>238</v>
      </c>
      <c r="Q12" s="54">
        <f>VLOOKUP(P12,Hoja1!$B$14:$C$16,2)</f>
        <v>5</v>
      </c>
      <c r="R12" s="54">
        <f t="shared" si="0"/>
        <v>50</v>
      </c>
      <c r="S12" s="52" t="s">
        <v>242</v>
      </c>
      <c r="T12" s="54">
        <f>VLOOKUP(S12,Hoja1!$B$17:$C$23,2,)</f>
        <v>10</v>
      </c>
      <c r="U12" s="52" t="s">
        <v>248</v>
      </c>
      <c r="V12" s="54">
        <f>VLOOKUP(U12,Hoja1!$B$24:$C$26,2,)</f>
        <v>1</v>
      </c>
      <c r="W12" s="52" t="s">
        <v>253</v>
      </c>
      <c r="X12" s="54">
        <f>VLOOKUP(W12,Hoja1!$C$27:$D$29,2,)</f>
        <v>5</v>
      </c>
      <c r="Y12" s="54">
        <f t="shared" si="1"/>
        <v>53.5</v>
      </c>
      <c r="Z12" s="52" t="s">
        <v>258</v>
      </c>
      <c r="AA12" s="54">
        <f>VLOOKUP(Z12,Hoja1!$C$30:$D$32,2,)</f>
        <v>10</v>
      </c>
      <c r="AB12" s="52" t="s">
        <v>266</v>
      </c>
      <c r="AC12" s="54">
        <f>VLOOKUP(AB12,Hoja1!$C$33:$D$35,2,)</f>
        <v>5</v>
      </c>
      <c r="AD12" s="54">
        <f t="shared" si="2"/>
        <v>50</v>
      </c>
      <c r="AE12" s="59">
        <f t="shared" si="3"/>
        <v>51.575000000000003</v>
      </c>
      <c r="AF12" s="52" t="str">
        <f t="shared" si="4"/>
        <v>MEDIO</v>
      </c>
      <c r="AG12" s="60"/>
      <c r="AH12" s="56" t="s">
        <v>327</v>
      </c>
      <c r="AI12" s="60"/>
      <c r="AJ12" s="117" t="s">
        <v>333</v>
      </c>
      <c r="AK12" s="116"/>
    </row>
    <row r="13" spans="1:37" ht="108" customHeight="1" x14ac:dyDescent="0.25">
      <c r="A13" s="52" t="s">
        <v>225</v>
      </c>
      <c r="B13" s="102"/>
      <c r="C13" s="102"/>
      <c r="D13" s="52" t="s">
        <v>329</v>
      </c>
      <c r="E13" s="53" t="s">
        <v>334</v>
      </c>
      <c r="F13" s="54" t="s">
        <v>228</v>
      </c>
      <c r="G13" s="52" t="s">
        <v>232</v>
      </c>
      <c r="H13" s="52" t="s">
        <v>67</v>
      </c>
      <c r="I13" s="52" t="s">
        <v>62</v>
      </c>
      <c r="J13" s="52" t="s">
        <v>335</v>
      </c>
      <c r="K13" s="52" t="s">
        <v>336</v>
      </c>
      <c r="L13" s="52" t="s">
        <v>311</v>
      </c>
      <c r="M13" s="54" t="s">
        <v>35</v>
      </c>
      <c r="N13" s="52" t="s">
        <v>5</v>
      </c>
      <c r="O13" s="54">
        <f>VLOOKUP(N13,Hoja1!$B$11:$C$13,2)</f>
        <v>1</v>
      </c>
      <c r="P13" s="52" t="s">
        <v>239</v>
      </c>
      <c r="Q13" s="54">
        <f>VLOOKUP(P13,Hoja1!$B$14:$C$16,2)</f>
        <v>1</v>
      </c>
      <c r="R13" s="54">
        <f t="shared" si="0"/>
        <v>1</v>
      </c>
      <c r="S13" s="52" t="s">
        <v>242</v>
      </c>
      <c r="T13" s="54">
        <f>VLOOKUP(S13,Hoja1!$B$17:$C$23,2,)</f>
        <v>10</v>
      </c>
      <c r="U13" s="52" t="s">
        <v>248</v>
      </c>
      <c r="V13" s="54">
        <f>VLOOKUP(U13,Hoja1!$B$24:$C$26,2,)</f>
        <v>1</v>
      </c>
      <c r="W13" s="52" t="s">
        <v>253</v>
      </c>
      <c r="X13" s="54">
        <f>VLOOKUP(W13,Hoja1!$C$27:$D$29,2,)</f>
        <v>5</v>
      </c>
      <c r="Y13" s="54">
        <f t="shared" si="1"/>
        <v>53.5</v>
      </c>
      <c r="Z13" s="52" t="s">
        <v>239</v>
      </c>
      <c r="AA13" s="54">
        <f>VLOOKUP(Z13,Hoja1!$C$30:$D$32,2,)</f>
        <v>1</v>
      </c>
      <c r="AB13" s="52" t="s">
        <v>239</v>
      </c>
      <c r="AC13" s="54">
        <f>VLOOKUP(AB13,Hoja1!$C$33:$D$35,2,)</f>
        <v>1</v>
      </c>
      <c r="AD13" s="54">
        <f t="shared" si="2"/>
        <v>1</v>
      </c>
      <c r="AE13" s="59">
        <f t="shared" si="3"/>
        <v>24.625</v>
      </c>
      <c r="AF13" s="52" t="str">
        <f t="shared" si="4"/>
        <v>BAJO</v>
      </c>
      <c r="AG13" s="60"/>
      <c r="AH13" s="60"/>
      <c r="AI13" s="56" t="s">
        <v>320</v>
      </c>
      <c r="AJ13" s="117" t="s">
        <v>321</v>
      </c>
      <c r="AK13" s="116"/>
    </row>
    <row r="14" spans="1:37" ht="108" customHeight="1" x14ac:dyDescent="0.25">
      <c r="A14" s="52" t="s">
        <v>225</v>
      </c>
      <c r="B14" s="102"/>
      <c r="C14" s="101"/>
      <c r="D14" s="52" t="s">
        <v>329</v>
      </c>
      <c r="E14" s="53" t="s">
        <v>337</v>
      </c>
      <c r="F14" s="54" t="s">
        <v>228</v>
      </c>
      <c r="G14" s="52" t="s">
        <v>232</v>
      </c>
      <c r="H14" s="52" t="s">
        <v>133</v>
      </c>
      <c r="I14" s="52" t="s">
        <v>32</v>
      </c>
      <c r="J14" s="52" t="s">
        <v>319</v>
      </c>
      <c r="K14" s="52" t="s">
        <v>315</v>
      </c>
      <c r="L14" s="52" t="s">
        <v>311</v>
      </c>
      <c r="M14" s="54" t="s">
        <v>35</v>
      </c>
      <c r="N14" s="52" t="s">
        <v>5</v>
      </c>
      <c r="O14" s="54">
        <f>VLOOKUP(N14,Hoja1!$B$11:$C$13,2)</f>
        <v>1</v>
      </c>
      <c r="P14" s="52" t="s">
        <v>239</v>
      </c>
      <c r="Q14" s="54">
        <f>VLOOKUP(P14,Hoja1!$B$14:$C$16,2)</f>
        <v>1</v>
      </c>
      <c r="R14" s="54">
        <f t="shared" si="0"/>
        <v>1</v>
      </c>
      <c r="S14" s="52" t="s">
        <v>242</v>
      </c>
      <c r="T14" s="54">
        <f>VLOOKUP(S14,Hoja1!$B$17:$C$23,2,)</f>
        <v>10</v>
      </c>
      <c r="U14" s="52" t="s">
        <v>248</v>
      </c>
      <c r="V14" s="54">
        <f>VLOOKUP(U14,Hoja1!$B$24:$C$26,2,)</f>
        <v>1</v>
      </c>
      <c r="W14" s="52" t="s">
        <v>253</v>
      </c>
      <c r="X14" s="54">
        <f>VLOOKUP(W14,Hoja1!$C$27:$D$29,2,)</f>
        <v>5</v>
      </c>
      <c r="Y14" s="54">
        <f t="shared" si="1"/>
        <v>53.5</v>
      </c>
      <c r="Z14" s="52" t="s">
        <v>239</v>
      </c>
      <c r="AA14" s="54">
        <f>VLOOKUP(Z14,Hoja1!$C$30:$D$32,2,)</f>
        <v>1</v>
      </c>
      <c r="AB14" s="52" t="s">
        <v>239</v>
      </c>
      <c r="AC14" s="54">
        <f>VLOOKUP(AB14,Hoja1!$C$33:$D$35,2,)</f>
        <v>1</v>
      </c>
      <c r="AD14" s="54">
        <f t="shared" si="2"/>
        <v>1</v>
      </c>
      <c r="AE14" s="59">
        <f t="shared" si="3"/>
        <v>24.625</v>
      </c>
      <c r="AF14" s="52" t="str">
        <f t="shared" si="4"/>
        <v>BAJO</v>
      </c>
      <c r="AG14" s="60"/>
      <c r="AH14" s="60"/>
      <c r="AI14" s="56" t="s">
        <v>320</v>
      </c>
      <c r="AJ14" s="117" t="s">
        <v>321</v>
      </c>
      <c r="AK14" s="116"/>
    </row>
    <row r="15" spans="1:37" ht="108" customHeight="1" x14ac:dyDescent="0.25">
      <c r="A15" s="52" t="s">
        <v>225</v>
      </c>
      <c r="B15" s="102"/>
      <c r="C15" s="100" t="s">
        <v>338</v>
      </c>
      <c r="D15" s="52" t="s">
        <v>87</v>
      </c>
      <c r="E15" s="53" t="s">
        <v>339</v>
      </c>
      <c r="F15" s="54" t="s">
        <v>228</v>
      </c>
      <c r="G15" s="52" t="s">
        <v>233</v>
      </c>
      <c r="H15" s="52" t="s">
        <v>94</v>
      </c>
      <c r="I15" s="52" t="s">
        <v>340</v>
      </c>
      <c r="J15" s="52" t="s">
        <v>341</v>
      </c>
      <c r="K15" s="52" t="s">
        <v>342</v>
      </c>
      <c r="L15" s="52" t="s">
        <v>343</v>
      </c>
      <c r="M15" s="54" t="s">
        <v>35</v>
      </c>
      <c r="N15" s="52" t="s">
        <v>235</v>
      </c>
      <c r="O15" s="54">
        <f>VLOOKUP(N15,Hoja1!$B$11:$C$13,2)</f>
        <v>10</v>
      </c>
      <c r="P15" s="52" t="s">
        <v>238</v>
      </c>
      <c r="Q15" s="54">
        <f>VLOOKUP(P15,Hoja1!$B$14:$C$16,2)</f>
        <v>5</v>
      </c>
      <c r="R15" s="54">
        <f t="shared" si="0"/>
        <v>50</v>
      </c>
      <c r="S15" s="52" t="s">
        <v>242</v>
      </c>
      <c r="T15" s="54">
        <f>VLOOKUP(S15,Hoja1!$B$17:$C$23,2,)</f>
        <v>10</v>
      </c>
      <c r="U15" s="52" t="s">
        <v>247</v>
      </c>
      <c r="V15" s="54">
        <f>VLOOKUP(U15,Hoja1!$B$24:$C$26,2,)</f>
        <v>5</v>
      </c>
      <c r="W15" s="52" t="s">
        <v>251</v>
      </c>
      <c r="X15" s="54">
        <f>VLOOKUP(W15,Hoja1!$C$27:$D$29,2,)</f>
        <v>10</v>
      </c>
      <c r="Y15" s="54">
        <f t="shared" si="1"/>
        <v>82.5</v>
      </c>
      <c r="Z15" s="52" t="s">
        <v>239</v>
      </c>
      <c r="AA15" s="54">
        <f>VLOOKUP(Z15,Hoja1!$C$30:$D$32,2,)</f>
        <v>1</v>
      </c>
      <c r="AB15" s="52" t="s">
        <v>239</v>
      </c>
      <c r="AC15" s="54">
        <f>VLOOKUP(AB15,Hoja1!$C$33:$D$35,2,)</f>
        <v>1</v>
      </c>
      <c r="AD15" s="54">
        <f t="shared" si="2"/>
        <v>1</v>
      </c>
      <c r="AE15" s="59">
        <f t="shared" si="3"/>
        <v>59.725000000000001</v>
      </c>
      <c r="AF15" s="52" t="str">
        <f t="shared" si="4"/>
        <v>MEDIO</v>
      </c>
      <c r="AG15" s="56" t="s">
        <v>327</v>
      </c>
      <c r="AH15" s="56"/>
      <c r="AI15" s="60"/>
      <c r="AJ15" s="117" t="s">
        <v>344</v>
      </c>
      <c r="AK15" s="116"/>
    </row>
    <row r="16" spans="1:37" ht="77.099999999999994" customHeight="1" x14ac:dyDescent="0.25">
      <c r="A16" s="52" t="s">
        <v>225</v>
      </c>
      <c r="B16" s="102"/>
      <c r="C16" s="102"/>
      <c r="D16" s="52" t="s">
        <v>87</v>
      </c>
      <c r="E16" s="53" t="s">
        <v>345</v>
      </c>
      <c r="F16" s="54" t="s">
        <v>230</v>
      </c>
      <c r="G16" s="52" t="s">
        <v>233</v>
      </c>
      <c r="H16" s="52" t="s">
        <v>99</v>
      </c>
      <c r="I16" s="52" t="s">
        <v>346</v>
      </c>
      <c r="J16" s="52" t="s">
        <v>75</v>
      </c>
      <c r="K16" s="52" t="s">
        <v>347</v>
      </c>
      <c r="L16" s="52" t="s">
        <v>343</v>
      </c>
      <c r="M16" s="54" t="s">
        <v>35</v>
      </c>
      <c r="N16" s="52" t="s">
        <v>5</v>
      </c>
      <c r="O16" s="54">
        <f>VLOOKUP(N16,Hoja1!$B$11:$C$13,2)</f>
        <v>1</v>
      </c>
      <c r="P16" s="52" t="s">
        <v>239</v>
      </c>
      <c r="Q16" s="54">
        <f>VLOOKUP(P16,Hoja1!$B$14:$C$16,2)</f>
        <v>1</v>
      </c>
      <c r="R16" s="54">
        <f t="shared" si="0"/>
        <v>1</v>
      </c>
      <c r="S16" s="52" t="s">
        <v>102</v>
      </c>
      <c r="T16" s="54">
        <f>VLOOKUP(S16,Hoja1!$B$17:$C$23,2,)</f>
        <v>1</v>
      </c>
      <c r="U16" s="52" t="s">
        <v>247</v>
      </c>
      <c r="V16" s="54">
        <f>VLOOKUP(U16,Hoja1!$B$24:$C$26,2,)</f>
        <v>5</v>
      </c>
      <c r="W16" s="52" t="s">
        <v>251</v>
      </c>
      <c r="X16" s="54">
        <f>VLOOKUP(W16,Hoja1!$C$27:$D$29,2,)</f>
        <v>10</v>
      </c>
      <c r="Y16" s="54">
        <f t="shared" si="1"/>
        <v>51</v>
      </c>
      <c r="Z16" s="52" t="s">
        <v>239</v>
      </c>
      <c r="AA16" s="54">
        <f>VLOOKUP(Z16,Hoja1!$C$30:$D$32,2,)</f>
        <v>1</v>
      </c>
      <c r="AB16" s="52" t="s">
        <v>239</v>
      </c>
      <c r="AC16" s="54">
        <f>VLOOKUP(AB16,Hoja1!$C$33:$D$35,2,)</f>
        <v>1</v>
      </c>
      <c r="AD16" s="54">
        <f t="shared" si="2"/>
        <v>1</v>
      </c>
      <c r="AE16" s="59">
        <f t="shared" si="3"/>
        <v>23.5</v>
      </c>
      <c r="AF16" s="52" t="str">
        <f t="shared" si="4"/>
        <v>BAJO</v>
      </c>
      <c r="AG16" s="60"/>
      <c r="AH16" s="60"/>
      <c r="AI16" s="56" t="s">
        <v>320</v>
      </c>
      <c r="AJ16" s="117" t="s">
        <v>348</v>
      </c>
      <c r="AK16" s="116"/>
    </row>
    <row r="17" spans="1:37" ht="108" customHeight="1" x14ac:dyDescent="0.25">
      <c r="A17" s="52" t="s">
        <v>225</v>
      </c>
      <c r="B17" s="102"/>
      <c r="C17" s="101"/>
      <c r="D17" s="52" t="s">
        <v>87</v>
      </c>
      <c r="E17" s="53" t="s">
        <v>349</v>
      </c>
      <c r="F17" s="54" t="s">
        <v>228</v>
      </c>
      <c r="G17" s="52" t="s">
        <v>232</v>
      </c>
      <c r="H17" s="52" t="s">
        <v>350</v>
      </c>
      <c r="I17" s="52" t="s">
        <v>308</v>
      </c>
      <c r="J17" s="52" t="s">
        <v>325</v>
      </c>
      <c r="K17" s="52" t="s">
        <v>351</v>
      </c>
      <c r="L17" s="65" t="s">
        <v>352</v>
      </c>
      <c r="M17" s="54" t="s">
        <v>52</v>
      </c>
      <c r="N17" s="52" t="s">
        <v>235</v>
      </c>
      <c r="O17" s="54">
        <f>VLOOKUP(N17,Hoja1!$B$11:$C$13,2)</f>
        <v>10</v>
      </c>
      <c r="P17" s="52" t="s">
        <v>238</v>
      </c>
      <c r="Q17" s="54">
        <f>VLOOKUP(P17,Hoja1!$B$14:$C$16,2)</f>
        <v>5</v>
      </c>
      <c r="R17" s="54">
        <f t="shared" ref="R17:R19" si="7">O17*Q17</f>
        <v>50</v>
      </c>
      <c r="S17" s="52" t="s">
        <v>242</v>
      </c>
      <c r="T17" s="54">
        <f>VLOOKUP(S17,Hoja1!$B$17:$C$23,2,)</f>
        <v>10</v>
      </c>
      <c r="U17" s="52" t="s">
        <v>248</v>
      </c>
      <c r="V17" s="54">
        <f>VLOOKUP(U17,Hoja1!$B$24:$C$26,2,)</f>
        <v>1</v>
      </c>
      <c r="W17" s="52" t="s">
        <v>255</v>
      </c>
      <c r="X17" s="54">
        <f>VLOOKUP(W17,Hoja1!$C$27:$D$29,2,)</f>
        <v>1</v>
      </c>
      <c r="Y17" s="54">
        <f t="shared" ref="Y17" si="8">(T17*3.5)+(V17*3.5)+(X17*3)</f>
        <v>41.5</v>
      </c>
      <c r="Z17" s="52" t="s">
        <v>239</v>
      </c>
      <c r="AA17" s="54">
        <f>VLOOKUP(Z17,Hoja1!$C$30:$D$32,2,)</f>
        <v>1</v>
      </c>
      <c r="AB17" s="52" t="s">
        <v>239</v>
      </c>
      <c r="AC17" s="54">
        <f>VLOOKUP(AB17,Hoja1!$C$33:$D$35,2,)</f>
        <v>1</v>
      </c>
      <c r="AD17" s="54">
        <f t="shared" ref="AD17" si="9">AA17*AC17</f>
        <v>1</v>
      </c>
      <c r="AE17" s="59">
        <f t="shared" si="3"/>
        <v>41.274999999999999</v>
      </c>
      <c r="AF17" s="52" t="str">
        <f t="shared" si="4"/>
        <v>MEDIO</v>
      </c>
      <c r="AG17" s="60"/>
      <c r="AH17" s="56" t="s">
        <v>305</v>
      </c>
      <c r="AI17" s="60"/>
      <c r="AJ17" s="115" t="s">
        <v>353</v>
      </c>
      <c r="AK17" s="116"/>
    </row>
    <row r="18" spans="1:37" ht="108" customHeight="1" x14ac:dyDescent="0.25">
      <c r="A18" s="52" t="s">
        <v>225</v>
      </c>
      <c r="B18" s="102"/>
      <c r="C18" s="61" t="s">
        <v>354</v>
      </c>
      <c r="D18" s="52" t="s">
        <v>355</v>
      </c>
      <c r="E18" s="53" t="s">
        <v>356</v>
      </c>
      <c r="F18" s="54" t="s">
        <v>228</v>
      </c>
      <c r="G18" s="52" t="s">
        <v>233</v>
      </c>
      <c r="H18" s="52" t="s">
        <v>94</v>
      </c>
      <c r="I18" s="52" t="s">
        <v>357</v>
      </c>
      <c r="J18" s="52" t="s">
        <v>96</v>
      </c>
      <c r="K18" s="52" t="s">
        <v>358</v>
      </c>
      <c r="L18" s="64" t="s">
        <v>352</v>
      </c>
      <c r="M18" s="54" t="s">
        <v>35</v>
      </c>
      <c r="N18" s="52" t="s">
        <v>235</v>
      </c>
      <c r="O18" s="54">
        <v>10</v>
      </c>
      <c r="P18" s="52" t="s">
        <v>238</v>
      </c>
      <c r="Q18" s="54">
        <v>5</v>
      </c>
      <c r="R18" s="54">
        <f t="shared" si="7"/>
        <v>50</v>
      </c>
      <c r="S18" s="65" t="s">
        <v>242</v>
      </c>
      <c r="T18" s="54">
        <f>VLOOKUP(S18,Hoja1!$B$17:$C$23,2,)</f>
        <v>10</v>
      </c>
      <c r="U18" s="52" t="s">
        <v>246</v>
      </c>
      <c r="V18" s="54">
        <f>VLOOKUP(U18,Hoja1!$B$24:$C$26,2,)</f>
        <v>10</v>
      </c>
      <c r="W18" s="52" t="s">
        <v>251</v>
      </c>
      <c r="X18" s="54">
        <f>VLOOKUP(W18,Hoja1!$C$27:$D$29,2,)</f>
        <v>10</v>
      </c>
      <c r="Y18" s="54">
        <f t="shared" ref="Y18:Y19" si="10">(T18*3.5)+(V18*3.5)+(X18*3)</f>
        <v>100</v>
      </c>
      <c r="Z18" s="52" t="s">
        <v>239</v>
      </c>
      <c r="AA18" s="54">
        <f>VLOOKUP(Z18,Hoja1!$C$30:$D$32,2,)</f>
        <v>1</v>
      </c>
      <c r="AB18" s="52" t="s">
        <v>239</v>
      </c>
      <c r="AC18" s="54">
        <f>VLOOKUP(AB18,Hoja1!$C$33:$D$35,2,)</f>
        <v>1</v>
      </c>
      <c r="AD18" s="54">
        <f t="shared" ref="AD18:AD19" si="11">AA18*AC18</f>
        <v>1</v>
      </c>
      <c r="AE18" s="59">
        <f t="shared" si="3"/>
        <v>67.599999999999994</v>
      </c>
      <c r="AF18" s="52" t="str">
        <f t="shared" si="4"/>
        <v>ALTO</v>
      </c>
      <c r="AG18" s="56" t="s">
        <v>327</v>
      </c>
      <c r="AH18" s="60"/>
      <c r="AI18" s="60"/>
      <c r="AJ18" s="117" t="s">
        <v>359</v>
      </c>
      <c r="AK18" s="116"/>
    </row>
    <row r="19" spans="1:37" ht="108" customHeight="1" x14ac:dyDescent="0.25">
      <c r="A19" s="52" t="s">
        <v>225</v>
      </c>
      <c r="B19" s="101"/>
      <c r="C19" s="65" t="s">
        <v>439</v>
      </c>
      <c r="D19" s="65" t="s">
        <v>440</v>
      </c>
      <c r="E19" s="67" t="s">
        <v>442</v>
      </c>
      <c r="F19" s="54" t="s">
        <v>228</v>
      </c>
      <c r="G19" s="52" t="s">
        <v>232</v>
      </c>
      <c r="H19" s="66" t="s">
        <v>441</v>
      </c>
      <c r="I19" s="65" t="s">
        <v>443</v>
      </c>
      <c r="J19" s="65" t="s">
        <v>444</v>
      </c>
      <c r="K19" s="65" t="s">
        <v>446</v>
      </c>
      <c r="L19" s="65" t="s">
        <v>352</v>
      </c>
      <c r="M19" s="54" t="s">
        <v>35</v>
      </c>
      <c r="N19" s="52" t="s">
        <v>235</v>
      </c>
      <c r="O19" s="54">
        <v>10</v>
      </c>
      <c r="P19" s="52" t="s">
        <v>238</v>
      </c>
      <c r="Q19" s="54">
        <v>5</v>
      </c>
      <c r="R19" s="54">
        <f t="shared" si="7"/>
        <v>50</v>
      </c>
      <c r="S19" s="52" t="s">
        <v>243</v>
      </c>
      <c r="T19" s="54">
        <v>10</v>
      </c>
      <c r="U19" s="52" t="s">
        <v>248</v>
      </c>
      <c r="V19" s="54">
        <v>1</v>
      </c>
      <c r="W19" s="52"/>
      <c r="X19" s="54"/>
      <c r="Y19" s="54">
        <f t="shared" si="10"/>
        <v>38.5</v>
      </c>
      <c r="Z19" s="52" t="s">
        <v>260</v>
      </c>
      <c r="AA19" s="54">
        <v>10</v>
      </c>
      <c r="AB19" s="52" t="s">
        <v>266</v>
      </c>
      <c r="AC19" s="54">
        <v>5</v>
      </c>
      <c r="AD19" s="54">
        <f t="shared" si="11"/>
        <v>50</v>
      </c>
      <c r="AE19" s="59">
        <f t="shared" si="3"/>
        <v>44.825000000000003</v>
      </c>
      <c r="AF19" s="52" t="str">
        <f t="shared" si="4"/>
        <v>MEDIO</v>
      </c>
      <c r="AG19" s="56"/>
      <c r="AH19" s="56" t="s">
        <v>305</v>
      </c>
      <c r="AI19" s="60"/>
      <c r="AJ19" s="115" t="s">
        <v>447</v>
      </c>
      <c r="AK19" s="116"/>
    </row>
    <row r="20" spans="1:37" ht="108" customHeight="1" x14ac:dyDescent="0.25">
      <c r="A20" s="52" t="s">
        <v>225</v>
      </c>
      <c r="B20" s="100" t="s">
        <v>114</v>
      </c>
      <c r="C20" s="100" t="s">
        <v>115</v>
      </c>
      <c r="D20" s="52" t="s">
        <v>301</v>
      </c>
      <c r="E20" s="53" t="s">
        <v>117</v>
      </c>
      <c r="F20" s="54" t="s">
        <v>228</v>
      </c>
      <c r="G20" s="52" t="s">
        <v>232</v>
      </c>
      <c r="H20" s="52" t="s">
        <v>61</v>
      </c>
      <c r="I20" s="52" t="s">
        <v>62</v>
      </c>
      <c r="J20" s="52" t="s">
        <v>360</v>
      </c>
      <c r="K20" s="52" t="s">
        <v>361</v>
      </c>
      <c r="L20" s="52" t="s">
        <v>362</v>
      </c>
      <c r="M20" s="54" t="s">
        <v>35</v>
      </c>
      <c r="N20" s="52" t="s">
        <v>5</v>
      </c>
      <c r="O20" s="54">
        <f>VLOOKUP(N20,Hoja1!$B$11:$C$13,2)</f>
        <v>1</v>
      </c>
      <c r="P20" s="52" t="s">
        <v>239</v>
      </c>
      <c r="Q20" s="54">
        <f>VLOOKUP(P20,Hoja1!$B$14:$C$16,2)</f>
        <v>1</v>
      </c>
      <c r="R20" s="54">
        <f t="shared" si="0"/>
        <v>1</v>
      </c>
      <c r="S20" s="52" t="s">
        <v>242</v>
      </c>
      <c r="T20" s="54">
        <f>VLOOKUP(S20,Hoja1!$B$17:$C$23,2,)</f>
        <v>10</v>
      </c>
      <c r="U20" s="52" t="s">
        <v>248</v>
      </c>
      <c r="V20" s="54">
        <f>VLOOKUP(U20,Hoja1!$B$24:$C$26,2,)</f>
        <v>1</v>
      </c>
      <c r="W20" s="52" t="s">
        <v>253</v>
      </c>
      <c r="X20" s="54">
        <f>VLOOKUP(W20,Hoja1!$C$27:$D$29,2,)</f>
        <v>5</v>
      </c>
      <c r="Y20" s="54">
        <f t="shared" si="1"/>
        <v>53.5</v>
      </c>
      <c r="Z20" s="52" t="s">
        <v>239</v>
      </c>
      <c r="AA20" s="54">
        <f>VLOOKUP(Z20,Hoja1!$C$30:$D$32,2,)</f>
        <v>1</v>
      </c>
      <c r="AB20" s="52" t="s">
        <v>239</v>
      </c>
      <c r="AC20" s="54">
        <f>VLOOKUP(AB20,Hoja1!$C$33:$D$35,2,)</f>
        <v>1</v>
      </c>
      <c r="AD20" s="54">
        <f t="shared" si="2"/>
        <v>1</v>
      </c>
      <c r="AE20" s="59">
        <f t="shared" si="3"/>
        <v>24.625</v>
      </c>
      <c r="AF20" s="52" t="str">
        <f t="shared" si="4"/>
        <v>BAJO</v>
      </c>
      <c r="AG20" s="60"/>
      <c r="AH20" s="56" t="s">
        <v>305</v>
      </c>
      <c r="AI20" s="60"/>
      <c r="AJ20" s="117" t="s">
        <v>333</v>
      </c>
      <c r="AK20" s="116"/>
    </row>
    <row r="21" spans="1:37" ht="108" customHeight="1" x14ac:dyDescent="0.25">
      <c r="A21" s="52" t="s">
        <v>225</v>
      </c>
      <c r="B21" s="102"/>
      <c r="C21" s="101"/>
      <c r="D21" s="52" t="s">
        <v>301</v>
      </c>
      <c r="E21" s="53" t="s">
        <v>363</v>
      </c>
      <c r="F21" s="54" t="s">
        <v>230</v>
      </c>
      <c r="G21" s="52" t="s">
        <v>232</v>
      </c>
      <c r="H21" s="52" t="s">
        <v>364</v>
      </c>
      <c r="I21" s="52" t="s">
        <v>346</v>
      </c>
      <c r="J21" s="52" t="s">
        <v>75</v>
      </c>
      <c r="K21" s="52" t="s">
        <v>365</v>
      </c>
      <c r="L21" s="52" t="s">
        <v>366</v>
      </c>
      <c r="M21" s="54" t="s">
        <v>35</v>
      </c>
      <c r="N21" s="52" t="s">
        <v>236</v>
      </c>
      <c r="O21" s="54">
        <f>VLOOKUP(N21,Hoja1!$B$11:$C$13,2)</f>
        <v>5</v>
      </c>
      <c r="P21" s="52" t="s">
        <v>239</v>
      </c>
      <c r="Q21" s="54">
        <f>VLOOKUP(P21,Hoja1!$B$14:$C$16,2)</f>
        <v>1</v>
      </c>
      <c r="R21" s="54">
        <f t="shared" si="0"/>
        <v>5</v>
      </c>
      <c r="S21" s="52" t="s">
        <v>242</v>
      </c>
      <c r="T21" s="54">
        <f>VLOOKUP(S21,Hoja1!$B$17:$C$23,2,)</f>
        <v>10</v>
      </c>
      <c r="U21" s="52" t="s">
        <v>248</v>
      </c>
      <c r="V21" s="54">
        <f>VLOOKUP(U21,Hoja1!$B$24:$C$26,2,)</f>
        <v>1</v>
      </c>
      <c r="W21" s="52" t="s">
        <v>253</v>
      </c>
      <c r="X21" s="54">
        <f>VLOOKUP(W21,Hoja1!$C$27:$D$29,2,)</f>
        <v>5</v>
      </c>
      <c r="Y21" s="54">
        <f>(T21*3.5)+(V21*3.5)+(X21*3)</f>
        <v>53.5</v>
      </c>
      <c r="Z21" s="52" t="s">
        <v>239</v>
      </c>
      <c r="AA21" s="54">
        <f>VLOOKUP(Z21,Hoja1!$C$30:$D$32,2,)</f>
        <v>1</v>
      </c>
      <c r="AB21" s="52" t="s">
        <v>239</v>
      </c>
      <c r="AC21" s="54">
        <f>VLOOKUP(AB21,Hoja1!$C$33:$D$35,2,)</f>
        <v>1</v>
      </c>
      <c r="AD21" s="54">
        <f t="shared" si="2"/>
        <v>1</v>
      </c>
      <c r="AE21" s="59">
        <f t="shared" si="3"/>
        <v>26.425000000000001</v>
      </c>
      <c r="AF21" s="52" t="str">
        <f t="shared" si="4"/>
        <v>BAJO</v>
      </c>
      <c r="AG21" s="60"/>
      <c r="AH21" s="60"/>
      <c r="AI21" s="56" t="s">
        <v>320</v>
      </c>
      <c r="AJ21" s="117" t="s">
        <v>367</v>
      </c>
      <c r="AK21" s="116"/>
    </row>
    <row r="22" spans="1:37" ht="108" customHeight="1" x14ac:dyDescent="0.25">
      <c r="A22" s="52" t="s">
        <v>226</v>
      </c>
      <c r="B22" s="102"/>
      <c r="C22" s="61" t="s">
        <v>368</v>
      </c>
      <c r="D22" s="52" t="s">
        <v>301</v>
      </c>
      <c r="E22" s="53" t="s">
        <v>369</v>
      </c>
      <c r="F22" s="54" t="s">
        <v>228</v>
      </c>
      <c r="G22" s="52" t="s">
        <v>232</v>
      </c>
      <c r="H22" s="52" t="s">
        <v>370</v>
      </c>
      <c r="I22" s="52" t="s">
        <v>32</v>
      </c>
      <c r="J22" s="52" t="s">
        <v>75</v>
      </c>
      <c r="K22" s="52" t="s">
        <v>315</v>
      </c>
      <c r="L22" s="52" t="s">
        <v>316</v>
      </c>
      <c r="M22" s="54" t="s">
        <v>35</v>
      </c>
      <c r="N22" s="52" t="s">
        <v>235</v>
      </c>
      <c r="O22" s="54">
        <f>VLOOKUP(N22,Hoja1!$B$11:$C$13,2)</f>
        <v>10</v>
      </c>
      <c r="P22" s="52" t="s">
        <v>238</v>
      </c>
      <c r="Q22" s="54">
        <f>VLOOKUP(P22,Hoja1!$B$14:$C$16,2)</f>
        <v>5</v>
      </c>
      <c r="R22" s="54">
        <f t="shared" si="0"/>
        <v>50</v>
      </c>
      <c r="S22" s="52" t="s">
        <v>102</v>
      </c>
      <c r="T22" s="54">
        <f>VLOOKUP(S22,Hoja1!$B$17:$C$23,2,)</f>
        <v>1</v>
      </c>
      <c r="U22" s="52" t="s">
        <v>248</v>
      </c>
      <c r="V22" s="54">
        <f>VLOOKUP(U22,Hoja1!$B$24:$C$26,2,)</f>
        <v>1</v>
      </c>
      <c r="W22" s="52" t="s">
        <v>253</v>
      </c>
      <c r="X22" s="54">
        <f>VLOOKUP(W22,Hoja1!$C$27:$D$29,2,)</f>
        <v>5</v>
      </c>
      <c r="Y22" s="54">
        <f t="shared" si="1"/>
        <v>22</v>
      </c>
      <c r="Z22" s="52" t="s">
        <v>239</v>
      </c>
      <c r="AA22" s="54">
        <f>VLOOKUP(Z22,Hoja1!$C$30:$D$32,2,)</f>
        <v>1</v>
      </c>
      <c r="AB22" s="52" t="s">
        <v>239</v>
      </c>
      <c r="AC22" s="54">
        <f>VLOOKUP(AB22,Hoja1!$C$33:$D$35,2,)</f>
        <v>1</v>
      </c>
      <c r="AD22" s="54">
        <f t="shared" si="2"/>
        <v>1</v>
      </c>
      <c r="AE22" s="59">
        <f t="shared" si="3"/>
        <v>32.5</v>
      </c>
      <c r="AF22" s="52" t="str">
        <f t="shared" si="4"/>
        <v>BAJO</v>
      </c>
      <c r="AG22" s="60"/>
      <c r="AH22" s="56" t="s">
        <v>305</v>
      </c>
      <c r="AI22" s="60"/>
      <c r="AJ22" s="117" t="s">
        <v>317</v>
      </c>
      <c r="AK22" s="116"/>
    </row>
    <row r="23" spans="1:37" ht="108" customHeight="1" x14ac:dyDescent="0.25">
      <c r="A23" s="52" t="s">
        <v>225</v>
      </c>
      <c r="B23" s="102"/>
      <c r="C23" s="61" t="s">
        <v>371</v>
      </c>
      <c r="D23" s="52" t="s">
        <v>301</v>
      </c>
      <c r="E23" s="53" t="s">
        <v>372</v>
      </c>
      <c r="F23" s="54" t="s">
        <v>228</v>
      </c>
      <c r="G23" s="52" t="s">
        <v>232</v>
      </c>
      <c r="H23" s="52" t="s">
        <v>373</v>
      </c>
      <c r="I23" s="52" t="s">
        <v>374</v>
      </c>
      <c r="J23" s="52" t="s">
        <v>375</v>
      </c>
      <c r="K23" s="52" t="s">
        <v>376</v>
      </c>
      <c r="L23" s="52" t="s">
        <v>377</v>
      </c>
      <c r="M23" s="54" t="s">
        <v>35</v>
      </c>
      <c r="N23" s="52" t="s">
        <v>235</v>
      </c>
      <c r="O23" s="54">
        <v>10</v>
      </c>
      <c r="P23" s="52" t="s">
        <v>238</v>
      </c>
      <c r="Q23" s="54">
        <v>5</v>
      </c>
      <c r="R23" s="54">
        <f t="shared" si="0"/>
        <v>50</v>
      </c>
      <c r="S23" s="52" t="s">
        <v>127</v>
      </c>
      <c r="T23" s="54">
        <v>1</v>
      </c>
      <c r="U23" s="52" t="s">
        <v>248</v>
      </c>
      <c r="V23" s="54">
        <v>1</v>
      </c>
      <c r="W23" s="52" t="s">
        <v>253</v>
      </c>
      <c r="X23" s="54">
        <v>1</v>
      </c>
      <c r="Y23" s="54">
        <f t="shared" si="1"/>
        <v>10</v>
      </c>
      <c r="Z23" s="52" t="s">
        <v>239</v>
      </c>
      <c r="AA23" s="54">
        <v>5</v>
      </c>
      <c r="AB23" s="52" t="s">
        <v>239</v>
      </c>
      <c r="AC23" s="54">
        <v>5</v>
      </c>
      <c r="AD23" s="54">
        <f t="shared" si="2"/>
        <v>25</v>
      </c>
      <c r="AE23" s="59">
        <f t="shared" ref="AE23" si="12">(R23*0.45)+(Y23*0.45)+(AD23*0.1)</f>
        <v>29.5</v>
      </c>
      <c r="AF23" s="52" t="str">
        <f t="shared" si="4"/>
        <v>BAJO</v>
      </c>
      <c r="AG23" s="60"/>
      <c r="AH23" s="60"/>
      <c r="AI23" s="56" t="s">
        <v>320</v>
      </c>
      <c r="AJ23" s="117" t="s">
        <v>317</v>
      </c>
      <c r="AK23" s="116"/>
    </row>
    <row r="24" spans="1:37" ht="108" customHeight="1" x14ac:dyDescent="0.25">
      <c r="A24" s="52" t="s">
        <v>225</v>
      </c>
      <c r="B24" s="102"/>
      <c r="C24" s="52" t="s">
        <v>378</v>
      </c>
      <c r="D24" s="52" t="s">
        <v>301</v>
      </c>
      <c r="E24" s="53" t="s">
        <v>379</v>
      </c>
      <c r="F24" s="54" t="s">
        <v>230</v>
      </c>
      <c r="G24" s="52" t="s">
        <v>233</v>
      </c>
      <c r="H24" s="52" t="s">
        <v>61</v>
      </c>
      <c r="I24" s="52" t="s">
        <v>380</v>
      </c>
      <c r="J24" s="52" t="s">
        <v>33</v>
      </c>
      <c r="K24" s="52" t="s">
        <v>381</v>
      </c>
      <c r="L24" s="52" t="s">
        <v>382</v>
      </c>
      <c r="M24" s="54" t="s">
        <v>35</v>
      </c>
      <c r="N24" s="52" t="s">
        <v>235</v>
      </c>
      <c r="O24" s="54">
        <f>VLOOKUP(N24,Hoja1!$B$11:$C$13,2)</f>
        <v>10</v>
      </c>
      <c r="P24" s="52" t="s">
        <v>238</v>
      </c>
      <c r="Q24" s="54">
        <f>VLOOKUP(P24,Hoja1!$B$14:$C$16,2)</f>
        <v>5</v>
      </c>
      <c r="R24" s="54">
        <f t="shared" ref="R24" si="13">O24*Q24</f>
        <v>50</v>
      </c>
      <c r="S24" s="52" t="s">
        <v>127</v>
      </c>
      <c r="T24" s="54">
        <f>VLOOKUP(S24,Hoja1!$B$17:$C$23,2,)</f>
        <v>1</v>
      </c>
      <c r="U24" s="52" t="s">
        <v>248</v>
      </c>
      <c r="V24" s="54">
        <f>VLOOKUP(U24,Hoja1!$B$24:$C$26,2,)</f>
        <v>1</v>
      </c>
      <c r="W24" s="52" t="s">
        <v>253</v>
      </c>
      <c r="X24" s="54">
        <f>VLOOKUP(W24,Hoja1!$C$27:$D$29,2,)</f>
        <v>5</v>
      </c>
      <c r="Y24" s="54">
        <f t="shared" ref="Y24" si="14">(T24*3.5)+(V24*3.5)+(X24*3)</f>
        <v>22</v>
      </c>
      <c r="Z24" s="52" t="s">
        <v>239</v>
      </c>
      <c r="AA24" s="54">
        <f>VLOOKUP(Z24,Hoja1!$C$30:$D$32,2,)</f>
        <v>1</v>
      </c>
      <c r="AB24" s="52" t="s">
        <v>239</v>
      </c>
      <c r="AC24" s="54">
        <f>VLOOKUP(AB24,Hoja1!$C$33:$D$35,2,)</f>
        <v>1</v>
      </c>
      <c r="AD24" s="54">
        <f t="shared" ref="AD24" si="15">AA24*AC24</f>
        <v>1</v>
      </c>
      <c r="AE24" s="59">
        <f>(R24*0.45)+(Y24*0.45)+(AD24*0.1)</f>
        <v>32.5</v>
      </c>
      <c r="AF24" s="52" t="str">
        <f t="shared" si="4"/>
        <v>BAJO</v>
      </c>
      <c r="AG24" s="60"/>
      <c r="AH24" s="56" t="s">
        <v>305</v>
      </c>
      <c r="AI24" s="60"/>
      <c r="AJ24" s="117" t="s">
        <v>333</v>
      </c>
      <c r="AK24" s="116"/>
    </row>
    <row r="25" spans="1:37" ht="108" customHeight="1" x14ac:dyDescent="0.25">
      <c r="A25" s="52" t="s">
        <v>225</v>
      </c>
      <c r="B25" s="102"/>
      <c r="C25" s="52" t="s">
        <v>164</v>
      </c>
      <c r="D25" s="52" t="s">
        <v>165</v>
      </c>
      <c r="E25" s="53" t="s">
        <v>153</v>
      </c>
      <c r="F25" s="54" t="s">
        <v>228</v>
      </c>
      <c r="G25" s="52" t="s">
        <v>232</v>
      </c>
      <c r="H25" s="52" t="s">
        <v>44</v>
      </c>
      <c r="I25" s="52" t="s">
        <v>308</v>
      </c>
      <c r="J25" s="52" t="s">
        <v>33</v>
      </c>
      <c r="K25" s="52" t="s">
        <v>310</v>
      </c>
      <c r="L25" s="52" t="s">
        <v>383</v>
      </c>
      <c r="M25" s="54" t="s">
        <v>35</v>
      </c>
      <c r="N25" s="52" t="s">
        <v>235</v>
      </c>
      <c r="O25" s="54">
        <f>VLOOKUP(N25,Hoja1!$B$11:$C$13,2)</f>
        <v>10</v>
      </c>
      <c r="P25" s="52" t="s">
        <v>238</v>
      </c>
      <c r="Q25" s="54">
        <f>VLOOKUP(P25,Hoja1!$B$14:$C$16,2)</f>
        <v>5</v>
      </c>
      <c r="R25" s="54">
        <f t="shared" si="0"/>
        <v>50</v>
      </c>
      <c r="S25" s="52" t="s">
        <v>242</v>
      </c>
      <c r="T25" s="54">
        <f>VLOOKUP(S25,Hoja1!$B$17:$C$23,2,)</f>
        <v>10</v>
      </c>
      <c r="U25" s="52" t="s">
        <v>248</v>
      </c>
      <c r="V25" s="54">
        <f>VLOOKUP(U25,Hoja1!$B$24:$C$26,2,)</f>
        <v>1</v>
      </c>
      <c r="W25" s="52" t="s">
        <v>253</v>
      </c>
      <c r="X25" s="54">
        <f>VLOOKUP(W25,Hoja1!$C$27:$D$29,2,)</f>
        <v>5</v>
      </c>
      <c r="Y25" s="54">
        <f t="shared" si="1"/>
        <v>53.5</v>
      </c>
      <c r="Z25" s="52" t="s">
        <v>239</v>
      </c>
      <c r="AA25" s="54">
        <f>VLOOKUP(Z25,Hoja1!$C$30:$D$32,2,)</f>
        <v>1</v>
      </c>
      <c r="AB25" s="52" t="s">
        <v>239</v>
      </c>
      <c r="AC25" s="54">
        <f>VLOOKUP(AB25,Hoja1!$C$33:$D$35,2,)</f>
        <v>1</v>
      </c>
      <c r="AD25" s="54">
        <f t="shared" si="2"/>
        <v>1</v>
      </c>
      <c r="AE25" s="59">
        <f t="shared" si="3"/>
        <v>46.675000000000004</v>
      </c>
      <c r="AF25" s="52" t="str">
        <f t="shared" si="4"/>
        <v>MEDIO</v>
      </c>
      <c r="AG25" s="60"/>
      <c r="AH25" s="56" t="s">
        <v>305</v>
      </c>
      <c r="AI25" s="60"/>
      <c r="AJ25" s="117" t="s">
        <v>333</v>
      </c>
      <c r="AK25" s="116"/>
    </row>
    <row r="26" spans="1:37" ht="108" customHeight="1" x14ac:dyDescent="0.25">
      <c r="A26" s="52" t="s">
        <v>225</v>
      </c>
      <c r="B26" s="101"/>
      <c r="C26" s="52" t="s">
        <v>384</v>
      </c>
      <c r="D26" s="52" t="s">
        <v>385</v>
      </c>
      <c r="E26" s="53" t="s">
        <v>386</v>
      </c>
      <c r="F26" s="54" t="s">
        <v>228</v>
      </c>
      <c r="G26" s="52" t="s">
        <v>232</v>
      </c>
      <c r="H26" s="52" t="s">
        <v>313</v>
      </c>
      <c r="I26" s="52" t="s">
        <v>387</v>
      </c>
      <c r="J26" s="52" t="s">
        <v>388</v>
      </c>
      <c r="K26" s="52" t="s">
        <v>315</v>
      </c>
      <c r="L26" s="52" t="s">
        <v>389</v>
      </c>
      <c r="M26" s="54" t="s">
        <v>35</v>
      </c>
      <c r="N26" s="52" t="s">
        <v>235</v>
      </c>
      <c r="O26" s="54">
        <v>10</v>
      </c>
      <c r="P26" s="52" t="s">
        <v>238</v>
      </c>
      <c r="Q26" s="54">
        <v>5</v>
      </c>
      <c r="R26" s="54">
        <f t="shared" si="0"/>
        <v>50</v>
      </c>
      <c r="S26" s="52" t="s">
        <v>76</v>
      </c>
      <c r="T26" s="54">
        <v>5</v>
      </c>
      <c r="U26" s="52" t="s">
        <v>248</v>
      </c>
      <c r="V26" s="54">
        <v>1</v>
      </c>
      <c r="W26" s="52" t="s">
        <v>255</v>
      </c>
      <c r="X26" s="54">
        <v>1</v>
      </c>
      <c r="Y26" s="54">
        <f t="shared" si="1"/>
        <v>24</v>
      </c>
      <c r="Z26" s="52" t="s">
        <v>258</v>
      </c>
      <c r="AA26" s="54">
        <v>5</v>
      </c>
      <c r="AB26" s="52" t="s">
        <v>266</v>
      </c>
      <c r="AC26" s="54">
        <v>5</v>
      </c>
      <c r="AD26" s="54">
        <f t="shared" ref="AD26" si="16">AA26*AC26</f>
        <v>25</v>
      </c>
      <c r="AE26" s="59">
        <f t="shared" si="3"/>
        <v>35.799999999999997</v>
      </c>
      <c r="AF26" s="52" t="str">
        <f t="shared" si="4"/>
        <v>BAJO</v>
      </c>
      <c r="AG26" s="60"/>
      <c r="AH26" s="56" t="s">
        <v>305</v>
      </c>
      <c r="AI26" s="60"/>
      <c r="AJ26" s="117" t="s">
        <v>321</v>
      </c>
      <c r="AK26" s="116"/>
    </row>
    <row r="27" spans="1:37" ht="108" customHeight="1" x14ac:dyDescent="0.25">
      <c r="A27" s="52" t="s">
        <v>225</v>
      </c>
      <c r="B27" s="103" t="s">
        <v>445</v>
      </c>
      <c r="C27" s="100" t="s">
        <v>391</v>
      </c>
      <c r="D27" s="52" t="s">
        <v>301</v>
      </c>
      <c r="E27" s="53" t="s">
        <v>392</v>
      </c>
      <c r="F27" s="54" t="s">
        <v>228</v>
      </c>
      <c r="G27" s="52" t="s">
        <v>232</v>
      </c>
      <c r="H27" s="52" t="s">
        <v>393</v>
      </c>
      <c r="I27" s="52" t="s">
        <v>32</v>
      </c>
      <c r="J27" s="52" t="s">
        <v>33</v>
      </c>
      <c r="K27" s="52" t="s">
        <v>394</v>
      </c>
      <c r="L27" s="52" t="s">
        <v>311</v>
      </c>
      <c r="M27" s="54" t="s">
        <v>35</v>
      </c>
      <c r="N27" s="52" t="s">
        <v>235</v>
      </c>
      <c r="O27" s="54">
        <f>VLOOKUP(N27,Hoja1!$B$11:$C$13,2)</f>
        <v>10</v>
      </c>
      <c r="P27" s="52" t="s">
        <v>238</v>
      </c>
      <c r="Q27" s="54">
        <f>VLOOKUP(P27,Hoja1!$B$14:$C$16,2)</f>
        <v>5</v>
      </c>
      <c r="R27" s="54">
        <f t="shared" si="0"/>
        <v>50</v>
      </c>
      <c r="S27" s="52" t="s">
        <v>242</v>
      </c>
      <c r="T27" s="54">
        <f>VLOOKUP(S27,Hoja1!$B$17:$C$23,2,)</f>
        <v>10</v>
      </c>
      <c r="U27" s="52" t="s">
        <v>247</v>
      </c>
      <c r="V27" s="54">
        <f>VLOOKUP(U27,Hoja1!$B$24:$C$26,2,)</f>
        <v>5</v>
      </c>
      <c r="W27" s="52" t="s">
        <v>253</v>
      </c>
      <c r="X27" s="54">
        <f>VLOOKUP(W27,Hoja1!$C$27:$D$29,2,)</f>
        <v>5</v>
      </c>
      <c r="Y27" s="54">
        <f t="shared" si="1"/>
        <v>67.5</v>
      </c>
      <c r="Z27" s="52" t="s">
        <v>239</v>
      </c>
      <c r="AA27" s="54">
        <f>VLOOKUP(Z27,Hoja1!$C$30:$D$32,2,)</f>
        <v>1</v>
      </c>
      <c r="AB27" s="52" t="s">
        <v>239</v>
      </c>
      <c r="AC27" s="54">
        <f>VLOOKUP(AB27,Hoja1!$C$33:$D$35,2,)</f>
        <v>1</v>
      </c>
      <c r="AD27" s="54">
        <f t="shared" si="2"/>
        <v>1</v>
      </c>
      <c r="AE27" s="59">
        <f t="shared" si="3"/>
        <v>52.975000000000001</v>
      </c>
      <c r="AF27" s="52" t="str">
        <f t="shared" si="4"/>
        <v>MEDIO</v>
      </c>
      <c r="AG27" s="56"/>
      <c r="AH27" s="56" t="s">
        <v>305</v>
      </c>
      <c r="AI27" s="56"/>
      <c r="AJ27" s="117" t="s">
        <v>321</v>
      </c>
      <c r="AK27" s="116"/>
    </row>
    <row r="28" spans="1:37" ht="108" customHeight="1" x14ac:dyDescent="0.25">
      <c r="A28" s="52" t="s">
        <v>226</v>
      </c>
      <c r="B28" s="104"/>
      <c r="C28" s="102"/>
      <c r="D28" s="52" t="s">
        <v>301</v>
      </c>
      <c r="E28" s="53" t="s">
        <v>395</v>
      </c>
      <c r="F28" s="54" t="s">
        <v>228</v>
      </c>
      <c r="G28" s="52" t="s">
        <v>232</v>
      </c>
      <c r="H28" s="52" t="s">
        <v>137</v>
      </c>
      <c r="I28" s="52" t="s">
        <v>32</v>
      </c>
      <c r="J28" s="52" t="s">
        <v>163</v>
      </c>
      <c r="K28" s="52" t="s">
        <v>315</v>
      </c>
      <c r="L28" s="52" t="s">
        <v>396</v>
      </c>
      <c r="M28" s="54" t="s">
        <v>35</v>
      </c>
      <c r="N28" s="52" t="s">
        <v>235</v>
      </c>
      <c r="O28" s="54">
        <f>VLOOKUP(N28,Hoja1!$B$11:$C$13,2)</f>
        <v>10</v>
      </c>
      <c r="P28" s="52" t="s">
        <v>238</v>
      </c>
      <c r="Q28" s="54">
        <f>VLOOKUP(P28,Hoja1!$B$14:$C$16,2)</f>
        <v>5</v>
      </c>
      <c r="R28" s="54">
        <f t="shared" si="0"/>
        <v>50</v>
      </c>
      <c r="S28" s="52" t="s">
        <v>245</v>
      </c>
      <c r="T28" s="54">
        <f>VLOOKUP(S28,Hoja1!$B$17:$C$23,2,)</f>
        <v>5</v>
      </c>
      <c r="U28" s="52" t="s">
        <v>248</v>
      </c>
      <c r="V28" s="54">
        <f>VLOOKUP(U28,Hoja1!$B$24:$C$26,2,)</f>
        <v>1</v>
      </c>
      <c r="W28" s="52" t="s">
        <v>255</v>
      </c>
      <c r="X28" s="54">
        <f>VLOOKUP(W28,Hoja1!$C$27:$D$29,2,)</f>
        <v>1</v>
      </c>
      <c r="Y28" s="54">
        <f t="shared" si="1"/>
        <v>24</v>
      </c>
      <c r="Z28" s="52" t="s">
        <v>258</v>
      </c>
      <c r="AA28" s="54">
        <f>VLOOKUP(Z28,Hoja1!$C$30:$D$32,2,)</f>
        <v>10</v>
      </c>
      <c r="AB28" s="52" t="s">
        <v>266</v>
      </c>
      <c r="AC28" s="54">
        <f>VLOOKUP(AB28,Hoja1!$C$33:$D$35,2,)</f>
        <v>5</v>
      </c>
      <c r="AD28" s="54">
        <f t="shared" si="2"/>
        <v>50</v>
      </c>
      <c r="AE28" s="59">
        <f t="shared" si="3"/>
        <v>38.299999999999997</v>
      </c>
      <c r="AF28" s="52" t="str">
        <f t="shared" si="4"/>
        <v>BAJO</v>
      </c>
      <c r="AG28" s="60"/>
      <c r="AH28" s="56" t="s">
        <v>305</v>
      </c>
      <c r="AI28" s="60"/>
      <c r="AJ28" s="117" t="s">
        <v>397</v>
      </c>
      <c r="AK28" s="116"/>
    </row>
    <row r="29" spans="1:37" ht="108" customHeight="1" x14ac:dyDescent="0.25">
      <c r="A29" s="52" t="s">
        <v>225</v>
      </c>
      <c r="B29" s="104"/>
      <c r="C29" s="101"/>
      <c r="D29" s="52" t="s">
        <v>301</v>
      </c>
      <c r="E29" s="53" t="s">
        <v>398</v>
      </c>
      <c r="F29" s="54" t="s">
        <v>228</v>
      </c>
      <c r="G29" s="52" t="s">
        <v>232</v>
      </c>
      <c r="H29" s="52" t="s">
        <v>67</v>
      </c>
      <c r="I29" s="52" t="s">
        <v>399</v>
      </c>
      <c r="J29" s="52" t="s">
        <v>400</v>
      </c>
      <c r="K29" s="52" t="s">
        <v>401</v>
      </c>
      <c r="L29" s="52" t="s">
        <v>402</v>
      </c>
      <c r="M29" s="54" t="s">
        <v>35</v>
      </c>
      <c r="N29" s="52" t="s">
        <v>235</v>
      </c>
      <c r="O29" s="54">
        <f>VLOOKUP(N29,Hoja1!$B$11:$C$13,2)</f>
        <v>10</v>
      </c>
      <c r="P29" s="52" t="s">
        <v>238</v>
      </c>
      <c r="Q29" s="54">
        <f>VLOOKUP(P29,Hoja1!$B$14:$C$16,2)</f>
        <v>5</v>
      </c>
      <c r="R29" s="54">
        <f t="shared" si="0"/>
        <v>50</v>
      </c>
      <c r="S29" s="52" t="s">
        <v>127</v>
      </c>
      <c r="T29" s="54">
        <f>VLOOKUP(S29,Hoja1!$B$17:$C$23,2,)</f>
        <v>1</v>
      </c>
      <c r="U29" s="52" t="s">
        <v>248</v>
      </c>
      <c r="V29" s="54">
        <f>VLOOKUP(U29,Hoja1!$B$24:$C$26,2,)</f>
        <v>1</v>
      </c>
      <c r="W29" s="52" t="s">
        <v>255</v>
      </c>
      <c r="X29" s="54">
        <f>VLOOKUP(W29,Hoja1!$C$27:$D$29,2,)</f>
        <v>1</v>
      </c>
      <c r="Y29" s="54">
        <f t="shared" si="1"/>
        <v>10</v>
      </c>
      <c r="Z29" s="52" t="s">
        <v>239</v>
      </c>
      <c r="AA29" s="54">
        <f>VLOOKUP(Z29,Hoja1!$C$30:$D$32,2,)</f>
        <v>1</v>
      </c>
      <c r="AB29" s="52" t="s">
        <v>239</v>
      </c>
      <c r="AC29" s="54">
        <f>VLOOKUP(AB29,Hoja1!$C$33:$D$35,2,)</f>
        <v>1</v>
      </c>
      <c r="AD29" s="54">
        <f t="shared" si="2"/>
        <v>1</v>
      </c>
      <c r="AE29" s="59">
        <f t="shared" si="3"/>
        <v>27.1</v>
      </c>
      <c r="AF29" s="52" t="str">
        <f t="shared" si="4"/>
        <v>BAJO</v>
      </c>
      <c r="AG29" s="60"/>
      <c r="AH29" s="60"/>
      <c r="AI29" s="56" t="s">
        <v>320</v>
      </c>
      <c r="AJ29" s="117" t="s">
        <v>403</v>
      </c>
      <c r="AK29" s="116"/>
    </row>
    <row r="30" spans="1:37" ht="108" customHeight="1" x14ac:dyDescent="0.25">
      <c r="A30" s="52" t="s">
        <v>226</v>
      </c>
      <c r="B30" s="104"/>
      <c r="C30" s="62" t="s">
        <v>404</v>
      </c>
      <c r="D30" s="52" t="s">
        <v>301</v>
      </c>
      <c r="E30" s="53" t="s">
        <v>405</v>
      </c>
      <c r="F30" s="54" t="s">
        <v>228</v>
      </c>
      <c r="G30" s="52" t="s">
        <v>232</v>
      </c>
      <c r="H30" s="52" t="s">
        <v>209</v>
      </c>
      <c r="I30" s="52" t="s">
        <v>32</v>
      </c>
      <c r="J30" s="52" t="s">
        <v>400</v>
      </c>
      <c r="K30" s="52" t="s">
        <v>406</v>
      </c>
      <c r="L30" s="52" t="s">
        <v>407</v>
      </c>
      <c r="M30" s="54" t="s">
        <v>35</v>
      </c>
      <c r="N30" s="52" t="s">
        <v>235</v>
      </c>
      <c r="O30" s="54">
        <f>VLOOKUP(N30,Hoja1!$B$11:$C$13,2)</f>
        <v>10</v>
      </c>
      <c r="P30" s="52" t="s">
        <v>238</v>
      </c>
      <c r="Q30" s="54">
        <f>VLOOKUP(P30,Hoja1!$B$14:$C$16,2)</f>
        <v>5</v>
      </c>
      <c r="R30" s="54">
        <f t="shared" si="0"/>
        <v>50</v>
      </c>
      <c r="S30" s="52" t="s">
        <v>102</v>
      </c>
      <c r="T30" s="54">
        <f>VLOOKUP(S30,Hoja1!$B$17:$C$23,2,)</f>
        <v>1</v>
      </c>
      <c r="U30" s="52" t="s">
        <v>248</v>
      </c>
      <c r="V30" s="54">
        <f>VLOOKUP(U30,Hoja1!$B$24:$C$26,2,)</f>
        <v>1</v>
      </c>
      <c r="W30" s="52" t="s">
        <v>251</v>
      </c>
      <c r="X30" s="54">
        <f>VLOOKUP(W30,Hoja1!$C$27:$D$29,2,)</f>
        <v>10</v>
      </c>
      <c r="Y30" s="54">
        <f t="shared" si="1"/>
        <v>37</v>
      </c>
      <c r="Z30" s="52" t="s">
        <v>239</v>
      </c>
      <c r="AA30" s="54">
        <f>VLOOKUP(Z30,Hoja1!$C$30:$D$32,2,)</f>
        <v>1</v>
      </c>
      <c r="AB30" s="52" t="s">
        <v>239</v>
      </c>
      <c r="AC30" s="54">
        <f>VLOOKUP(AB30,Hoja1!$C$33:$D$35,2,)</f>
        <v>1</v>
      </c>
      <c r="AD30" s="54">
        <f t="shared" si="2"/>
        <v>1</v>
      </c>
      <c r="AE30" s="59">
        <f t="shared" si="3"/>
        <v>39.250000000000007</v>
      </c>
      <c r="AF30" s="52" t="str">
        <f t="shared" si="4"/>
        <v>BAJO</v>
      </c>
      <c r="AG30" s="60"/>
      <c r="AH30" s="56" t="s">
        <v>305</v>
      </c>
      <c r="AI30" s="60"/>
      <c r="AJ30" s="117" t="s">
        <v>317</v>
      </c>
      <c r="AK30" s="116"/>
    </row>
    <row r="31" spans="1:37" ht="156" customHeight="1" x14ac:dyDescent="0.25">
      <c r="A31" s="52" t="s">
        <v>226</v>
      </c>
      <c r="B31" s="52" t="s">
        <v>408</v>
      </c>
      <c r="C31" s="52" t="s">
        <v>409</v>
      </c>
      <c r="D31" s="52" t="s">
        <v>410</v>
      </c>
      <c r="E31" s="53" t="s">
        <v>411</v>
      </c>
      <c r="F31" s="54" t="s">
        <v>230</v>
      </c>
      <c r="G31" s="52" t="s">
        <v>233</v>
      </c>
      <c r="H31" s="52" t="s">
        <v>412</v>
      </c>
      <c r="I31" s="52" t="s">
        <v>413</v>
      </c>
      <c r="J31" s="52" t="s">
        <v>400</v>
      </c>
      <c r="K31" s="52" t="s">
        <v>414</v>
      </c>
      <c r="L31" s="52" t="s">
        <v>415</v>
      </c>
      <c r="M31" s="54" t="s">
        <v>35</v>
      </c>
      <c r="N31" s="52" t="s">
        <v>235</v>
      </c>
      <c r="O31" s="54">
        <v>10</v>
      </c>
      <c r="P31" s="52" t="s">
        <v>238</v>
      </c>
      <c r="Q31" s="54">
        <v>5</v>
      </c>
      <c r="R31" s="54">
        <f t="shared" si="0"/>
        <v>50</v>
      </c>
      <c r="S31" s="52" t="s">
        <v>102</v>
      </c>
      <c r="T31" s="54">
        <v>1</v>
      </c>
      <c r="U31" s="52" t="s">
        <v>248</v>
      </c>
      <c r="V31" s="54">
        <v>1</v>
      </c>
      <c r="W31" s="52" t="s">
        <v>253</v>
      </c>
      <c r="X31" s="54">
        <v>1</v>
      </c>
      <c r="Y31" s="54">
        <f t="shared" si="1"/>
        <v>10</v>
      </c>
      <c r="Z31" s="52" t="s">
        <v>258</v>
      </c>
      <c r="AA31" s="54">
        <v>5</v>
      </c>
      <c r="AB31" s="52" t="s">
        <v>239</v>
      </c>
      <c r="AC31" s="54">
        <v>5</v>
      </c>
      <c r="AD31" s="54">
        <f t="shared" si="2"/>
        <v>25</v>
      </c>
      <c r="AE31" s="59">
        <f t="shared" si="3"/>
        <v>29.5</v>
      </c>
      <c r="AF31" s="52" t="str">
        <f t="shared" si="4"/>
        <v>BAJO</v>
      </c>
      <c r="AG31" s="60"/>
      <c r="AH31" s="60"/>
      <c r="AI31" s="56" t="s">
        <v>320</v>
      </c>
      <c r="AJ31" s="117" t="s">
        <v>416</v>
      </c>
      <c r="AK31" s="116"/>
    </row>
    <row r="32" spans="1:37" ht="68.099999999999994" customHeight="1" x14ac:dyDescent="0.25">
      <c r="A32" s="52" t="s">
        <v>225</v>
      </c>
      <c r="B32" s="100" t="s">
        <v>34</v>
      </c>
      <c r="C32" s="58" t="s">
        <v>417</v>
      </c>
      <c r="D32" s="52" t="s">
        <v>301</v>
      </c>
      <c r="E32" s="53" t="s">
        <v>418</v>
      </c>
      <c r="F32" s="54" t="s">
        <v>230</v>
      </c>
      <c r="G32" s="52" t="s">
        <v>233</v>
      </c>
      <c r="H32" s="52" t="s">
        <v>419</v>
      </c>
      <c r="I32" s="52" t="s">
        <v>420</v>
      </c>
      <c r="J32" s="52" t="s">
        <v>375</v>
      </c>
      <c r="K32" s="52" t="s">
        <v>421</v>
      </c>
      <c r="L32" s="52" t="s">
        <v>415</v>
      </c>
      <c r="M32" s="54" t="s">
        <v>35</v>
      </c>
      <c r="N32" s="52" t="s">
        <v>235</v>
      </c>
      <c r="O32" s="54">
        <f>VLOOKUP(N32,Hoja1!$B$11:$C$13,2)</f>
        <v>10</v>
      </c>
      <c r="P32" s="52" t="s">
        <v>239</v>
      </c>
      <c r="Q32" s="54">
        <f>VLOOKUP(P32,Hoja1!$B$14:$C$16,2)</f>
        <v>1</v>
      </c>
      <c r="R32" s="54">
        <f t="shared" ref="R32" si="17">O32*Q32</f>
        <v>10</v>
      </c>
      <c r="S32" s="52" t="s">
        <v>102</v>
      </c>
      <c r="T32" s="54">
        <f>VLOOKUP(S32,Hoja1!$B$17:$C$23,2,)</f>
        <v>1</v>
      </c>
      <c r="U32" s="52" t="s">
        <v>248</v>
      </c>
      <c r="V32" s="54">
        <f>VLOOKUP(U32,Hoja1!$B$24:$C$26,2,)</f>
        <v>1</v>
      </c>
      <c r="W32" s="52" t="s">
        <v>253</v>
      </c>
      <c r="X32" s="54">
        <f>VLOOKUP(W32,Hoja1!$C$27:$D$29,2,)</f>
        <v>5</v>
      </c>
      <c r="Y32" s="54">
        <f t="shared" ref="Y32" si="18">(T32*3.5)+(V32*3.5)+(X32*3)</f>
        <v>22</v>
      </c>
      <c r="Z32" s="52" t="s">
        <v>239</v>
      </c>
      <c r="AA32" s="54">
        <f>VLOOKUP(Z32,Hoja1!$C$30:$D$32,2,)</f>
        <v>1</v>
      </c>
      <c r="AB32" s="52" t="s">
        <v>239</v>
      </c>
      <c r="AC32" s="54">
        <f>VLOOKUP(AB32,Hoja1!$C$33:$D$35,2,)</f>
        <v>1</v>
      </c>
      <c r="AD32" s="54">
        <f t="shared" ref="AD32" si="19">AA32*AC32</f>
        <v>1</v>
      </c>
      <c r="AE32" s="59">
        <f t="shared" si="3"/>
        <v>14.5</v>
      </c>
      <c r="AF32" s="52" t="str">
        <f t="shared" si="4"/>
        <v>BAJO</v>
      </c>
      <c r="AG32" s="60"/>
      <c r="AH32" s="60"/>
      <c r="AI32" s="56" t="s">
        <v>320</v>
      </c>
      <c r="AJ32" s="117" t="s">
        <v>422</v>
      </c>
      <c r="AK32" s="116"/>
    </row>
    <row r="33" spans="1:37" ht="69" customHeight="1" x14ac:dyDescent="0.25">
      <c r="A33" s="52" t="s">
        <v>225</v>
      </c>
      <c r="B33" s="101"/>
      <c r="C33" s="52" t="s">
        <v>423</v>
      </c>
      <c r="D33" s="52" t="s">
        <v>301</v>
      </c>
      <c r="E33" s="53" t="s">
        <v>424</v>
      </c>
      <c r="F33" s="54" t="s">
        <v>229</v>
      </c>
      <c r="G33" s="52" t="s">
        <v>232</v>
      </c>
      <c r="H33" s="52" t="s">
        <v>425</v>
      </c>
      <c r="I33" s="52" t="s">
        <v>426</v>
      </c>
      <c r="J33" s="52" t="s">
        <v>400</v>
      </c>
      <c r="K33" s="52" t="s">
        <v>427</v>
      </c>
      <c r="L33" s="52" t="s">
        <v>428</v>
      </c>
      <c r="M33" s="54" t="s">
        <v>35</v>
      </c>
      <c r="N33" s="52" t="s">
        <v>235</v>
      </c>
      <c r="O33" s="54">
        <f>VLOOKUP(N33,Hoja1!$B$11:$C$13,2)</f>
        <v>10</v>
      </c>
      <c r="P33" s="52" t="s">
        <v>238</v>
      </c>
      <c r="Q33" s="54">
        <f>VLOOKUP(P33,Hoja1!$B$14:$C$16,2)</f>
        <v>5</v>
      </c>
      <c r="R33" s="54">
        <f t="shared" ref="R33" si="20">O33*Q33</f>
        <v>50</v>
      </c>
      <c r="S33" s="52" t="s">
        <v>127</v>
      </c>
      <c r="T33" s="54">
        <f>VLOOKUP(S33,Hoja1!$B$17:$C$23,2,)</f>
        <v>1</v>
      </c>
      <c r="U33" s="52" t="s">
        <v>248</v>
      </c>
      <c r="V33" s="54">
        <f>VLOOKUP(U33,Hoja1!$B$24:$C$26,2,)</f>
        <v>1</v>
      </c>
      <c r="W33" s="52" t="s">
        <v>253</v>
      </c>
      <c r="X33" s="54">
        <f>VLOOKUP(W33,Hoja1!$C$27:$D$29,2,)</f>
        <v>5</v>
      </c>
      <c r="Y33" s="54">
        <f t="shared" ref="Y33" si="21">(T33*3.5)+(V33*3.5)+(X33*3)</f>
        <v>22</v>
      </c>
      <c r="Z33" s="52" t="s">
        <v>258</v>
      </c>
      <c r="AA33" s="54">
        <v>5</v>
      </c>
      <c r="AB33" s="52" t="s">
        <v>266</v>
      </c>
      <c r="AC33" s="54">
        <f>VLOOKUP(AB33,Hoja1!$C$33:$D$35,2,)</f>
        <v>5</v>
      </c>
      <c r="AD33" s="54">
        <f t="shared" ref="AD33" si="22">AA33*AC33</f>
        <v>25</v>
      </c>
      <c r="AE33" s="59">
        <f t="shared" si="3"/>
        <v>34.9</v>
      </c>
      <c r="AF33" s="52" t="str">
        <f t="shared" si="4"/>
        <v>BAJO</v>
      </c>
      <c r="AG33" s="60"/>
      <c r="AH33" s="56" t="s">
        <v>305</v>
      </c>
      <c r="AI33" s="60"/>
      <c r="AJ33" s="117" t="s">
        <v>317</v>
      </c>
      <c r="AK33" s="116"/>
    </row>
    <row r="35" spans="1:37" x14ac:dyDescent="0.25">
      <c r="A35" s="89"/>
      <c r="B35" s="89"/>
      <c r="C35" s="89"/>
      <c r="D35" s="89"/>
      <c r="E35" s="89"/>
      <c r="F35" s="89"/>
      <c r="G35" s="57"/>
      <c r="H35" s="57"/>
      <c r="I35" s="57"/>
      <c r="J35" s="63"/>
      <c r="K35" s="63"/>
      <c r="L35" s="63"/>
      <c r="M35" s="63"/>
      <c r="N35" s="57"/>
      <c r="O35" s="63"/>
      <c r="P35" s="57"/>
      <c r="Q35" s="63"/>
      <c r="R35" s="63"/>
      <c r="S35" s="57"/>
      <c r="T35" s="63"/>
      <c r="U35" s="57"/>
      <c r="V35" s="63"/>
      <c r="W35" s="57"/>
      <c r="X35" s="63"/>
      <c r="AG35" s="63"/>
      <c r="AH35" s="57"/>
      <c r="AI35" s="57"/>
      <c r="AJ35" s="63"/>
      <c r="AK35" s="63"/>
    </row>
  </sheetData>
  <sheetProtection sheet="1" objects="1" scenarios="1" selectLockedCells="1" selectUnlockedCells="1"/>
  <autoFilter ref="H4:AI33" xr:uid="{00000000-0001-0000-0200-000000000000}">
    <filterColumn colId="3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5" showButton="0"/>
    <filterColumn colId="26" showButton="0"/>
  </autoFilter>
  <dataConsolidate/>
  <mergeCells count="69">
    <mergeCell ref="AJ33:AK33"/>
    <mergeCell ref="AJ13:AK13"/>
    <mergeCell ref="AJ14:AK14"/>
    <mergeCell ref="AJ15:AK15"/>
    <mergeCell ref="AJ16:AK16"/>
    <mergeCell ref="AJ31:AK31"/>
    <mergeCell ref="AJ32:AK32"/>
    <mergeCell ref="AJ28:AK28"/>
    <mergeCell ref="AJ29:AK29"/>
    <mergeCell ref="AJ30:AK30"/>
    <mergeCell ref="AJ22:AK22"/>
    <mergeCell ref="AJ25:AK25"/>
    <mergeCell ref="AJ26:AK26"/>
    <mergeCell ref="AJ27:AK27"/>
    <mergeCell ref="AJ23:AK23"/>
    <mergeCell ref="AJ18:AK18"/>
    <mergeCell ref="AJ20:AK20"/>
    <mergeCell ref="AJ21:AK21"/>
    <mergeCell ref="AJ24:AK24"/>
    <mergeCell ref="AJ4:AK6"/>
    <mergeCell ref="AJ19:AK19"/>
    <mergeCell ref="E4:E6"/>
    <mergeCell ref="AF4:AF6"/>
    <mergeCell ref="U6:V6"/>
    <mergeCell ref="AJ7:AK7"/>
    <mergeCell ref="AJ17:AK17"/>
    <mergeCell ref="AJ8:AK8"/>
    <mergeCell ref="AJ9:AK9"/>
    <mergeCell ref="AJ10:AK10"/>
    <mergeCell ref="AJ12:AK12"/>
    <mergeCell ref="AJ11:AK11"/>
    <mergeCell ref="B27:B30"/>
    <mergeCell ref="C27:C29"/>
    <mergeCell ref="M4:M6"/>
    <mergeCell ref="AG4:AI4"/>
    <mergeCell ref="B20:B26"/>
    <mergeCell ref="H4:H6"/>
    <mergeCell ref="W6:X6"/>
    <mergeCell ref="F4:F6"/>
    <mergeCell ref="D4:D6"/>
    <mergeCell ref="N4:AE4"/>
    <mergeCell ref="AG5:AG6"/>
    <mergeCell ref="AH5:AH6"/>
    <mergeCell ref="AI5:AI6"/>
    <mergeCell ref="C15:C17"/>
    <mergeCell ref="J4:J6"/>
    <mergeCell ref="K4:L5"/>
    <mergeCell ref="C20:C21"/>
    <mergeCell ref="C12:C14"/>
    <mergeCell ref="C4:C6"/>
    <mergeCell ref="C7:C10"/>
    <mergeCell ref="B4:B6"/>
    <mergeCell ref="B7:B19"/>
    <mergeCell ref="A35:F35"/>
    <mergeCell ref="A1:C3"/>
    <mergeCell ref="D1:AI3"/>
    <mergeCell ref="S5:Y5"/>
    <mergeCell ref="N5:R5"/>
    <mergeCell ref="AE5:AE6"/>
    <mergeCell ref="I4:I6"/>
    <mergeCell ref="AB6:AC6"/>
    <mergeCell ref="Z6:AA6"/>
    <mergeCell ref="P6:Q6"/>
    <mergeCell ref="N6:O6"/>
    <mergeCell ref="Z5:AD5"/>
    <mergeCell ref="S6:T6"/>
    <mergeCell ref="G4:G6"/>
    <mergeCell ref="B32:B33"/>
    <mergeCell ref="A4:A6"/>
  </mergeCells>
  <conditionalFormatting sqref="AF7:AF33">
    <cfRule type="containsText" dxfId="5" priority="1" operator="containsText" text="ALTO">
      <formula>NOT(ISERROR(SEARCH("ALTO",AF7)))</formula>
    </cfRule>
    <cfRule type="containsText" dxfId="4" priority="2" operator="containsText" text="MEDIO">
      <formula>NOT(ISERROR(SEARCH("MEDIO",AF7)))</formula>
    </cfRule>
    <cfRule type="containsText" dxfId="3" priority="3" operator="containsText" text="BAJO">
      <formula>NOT(ISERROR(SEARCH("BAJO",AF7)))</formula>
    </cfRule>
    <cfRule type="containsText" dxfId="2" priority="4" operator="containsText" text="SIGNIFICANCIA ALTA">
      <formula>NOT(ISERROR(SEARCH("SIGNIFICANCIA ALTA",AF7)))</formula>
    </cfRule>
    <cfRule type="containsText" dxfId="1" priority="5" operator="containsText" text="SIGNIFICANCIA MEDIA">
      <formula>NOT(ISERROR(SEARCH("SIGNIFICANCIA MEDIA",AF7)))</formula>
    </cfRule>
    <cfRule type="containsText" dxfId="0" priority="6" operator="containsText" text="SIGNIFICANCIA BAJA">
      <formula>NOT(ISERROR(SEARCH("SIGNIFICANCIA BAJA",AF7)))</formula>
    </cfRule>
  </conditionalFormatting>
  <dataValidations count="2">
    <dataValidation type="list" allowBlank="1" showInputMessage="1" showErrorMessage="1" sqref="I20:I21 I29 I31" xr:uid="{00000000-0002-0000-0200-000000000000}">
      <formula1>CONDICIÓN</formula1>
    </dataValidation>
    <dataValidation type="list" allowBlank="1" sqref="M23:M24 M26:M33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scale="2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xr:uid="{00000000-0002-0000-0200-000002000000}">
          <x14:formula1>
            <xm:f>Hoja1!$B$9:$B$10</xm:f>
          </x14:formula1>
          <xm:sqref>M7:M22 M24:M25</xm:sqref>
        </x14:dataValidation>
        <x14:dataValidation type="list" allowBlank="1" xr:uid="{00000000-0002-0000-0200-000003000000}">
          <x14:formula1>
            <xm:f>Hoja1!$B$14:$B$16</xm:f>
          </x14:formula1>
          <xm:sqref>P7:P33</xm:sqref>
        </x14:dataValidation>
        <x14:dataValidation type="list" allowBlank="1" xr:uid="{00000000-0002-0000-0200-000004000000}">
          <x14:formula1>
            <xm:f>Hoja1!$B$11:$B$13</xm:f>
          </x14:formula1>
          <xm:sqref>N7:N33</xm:sqref>
        </x14:dataValidation>
        <x14:dataValidation type="list" allowBlank="1" xr:uid="{00000000-0002-0000-0200-000005000000}">
          <x14:formula1>
            <xm:f>Hoja1!$B$17:$B$23</xm:f>
          </x14:formula1>
          <xm:sqref>S7:S33</xm:sqref>
        </x14:dataValidation>
        <x14:dataValidation type="list" allowBlank="1" xr:uid="{00000000-0002-0000-0200-000006000000}">
          <x14:formula1>
            <xm:f>Hoja1!$B$24:$B$26</xm:f>
          </x14:formula1>
          <xm:sqref>U7:U33</xm:sqref>
        </x14:dataValidation>
        <x14:dataValidation type="list" allowBlank="1" xr:uid="{00000000-0002-0000-0200-000007000000}">
          <x14:formula1>
            <xm:f>Hoja1!$C$27:$C$29</xm:f>
          </x14:formula1>
          <xm:sqref>W7:W33</xm:sqref>
        </x14:dataValidation>
        <x14:dataValidation type="list" allowBlank="1" showInputMessage="1" showErrorMessage="1" xr:uid="{00000000-0002-0000-0200-000008000000}">
          <x14:formula1>
            <xm:f>Hoja1!$C$30:$C$32</xm:f>
          </x14:formula1>
          <xm:sqref>Z7:Z33</xm:sqref>
        </x14:dataValidation>
        <x14:dataValidation type="list" allowBlank="1" showInputMessage="1" showErrorMessage="1" xr:uid="{00000000-0002-0000-0200-000009000000}">
          <x14:formula1>
            <xm:f>Hoja1!$C$33:$C$35</xm:f>
          </x14:formula1>
          <xm:sqref>AB7:AB33</xm:sqref>
        </x14:dataValidation>
        <x14:dataValidation type="list" allowBlank="1" xr:uid="{00000000-0002-0000-0200-00000B000000}">
          <x14:formula1>
            <xm:f>Hoja1!$B$4:$B$6</xm:f>
          </x14:formula1>
          <xm:sqref>F7:F33</xm:sqref>
        </x14:dataValidation>
        <x14:dataValidation type="list" allowBlank="1" showInputMessage="1" showErrorMessage="1" xr:uid="{00000000-0002-0000-0200-00000C000000}">
          <x14:formula1>
            <xm:f>Hoja1!$B$7:$B$8</xm:f>
          </x14:formula1>
          <xm:sqref>G7:G33</xm:sqref>
        </x14:dataValidation>
        <x14:dataValidation type="list" allowBlank="1" showInputMessage="1" showErrorMessage="1" xr:uid="{D5DF6B66-6129-43BB-A433-8FBB12CB5BE0}">
          <x14:formula1>
            <xm:f>Sheet1!$A$8:$C$8</xm:f>
          </x14:formula1>
          <xm:sqref>AG7:AI33</xm:sqref>
        </x14:dataValidation>
        <x14:dataValidation type="list" allowBlank="1" showInputMessage="1" showErrorMessage="1" xr:uid="{00000000-0002-0000-0200-00000A000000}">
          <x14:formula1>
            <xm:f>Hoja1!$B$1:$B$3</xm:f>
          </x14:formula1>
          <xm:sqref>A7:A33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B7375-DD7E-3B45-8214-E85E25AB491E}">
  <dimension ref="B3:E29"/>
  <sheetViews>
    <sheetView workbookViewId="0">
      <selection activeCell="B3" sqref="B3:E29"/>
    </sheetView>
  </sheetViews>
  <sheetFormatPr baseColWidth="10" defaultColWidth="11.42578125" defaultRowHeight="15" x14ac:dyDescent="0.25"/>
  <cols>
    <col min="2" max="2" width="19.42578125" customWidth="1"/>
    <col min="3" max="3" width="24.140625" customWidth="1"/>
    <col min="4" max="4" width="35.140625" customWidth="1"/>
    <col min="5" max="5" width="24.42578125" customWidth="1"/>
  </cols>
  <sheetData>
    <row r="3" spans="2:5" x14ac:dyDescent="0.25">
      <c r="B3" s="94" t="s">
        <v>6</v>
      </c>
      <c r="C3" s="94" t="s">
        <v>7</v>
      </c>
      <c r="D3" s="94" t="s">
        <v>429</v>
      </c>
      <c r="E3" s="94" t="s">
        <v>430</v>
      </c>
    </row>
    <row r="4" spans="2:5" x14ac:dyDescent="0.25">
      <c r="B4" s="94"/>
      <c r="C4" s="94"/>
      <c r="D4" s="94"/>
      <c r="E4" s="94"/>
    </row>
    <row r="5" spans="2:5" x14ac:dyDescent="0.25">
      <c r="B5" s="94"/>
      <c r="C5" s="94"/>
      <c r="D5" s="94"/>
      <c r="E5" s="94"/>
    </row>
    <row r="6" spans="2:5" ht="108.75" customHeight="1" x14ac:dyDescent="0.25">
      <c r="B6" s="100" t="s">
        <v>25</v>
      </c>
      <c r="C6" s="100" t="s">
        <v>300</v>
      </c>
      <c r="D6" s="52" t="s">
        <v>302</v>
      </c>
      <c r="E6" s="52" t="s">
        <v>32</v>
      </c>
    </row>
    <row r="7" spans="2:5" ht="115.5" customHeight="1" x14ac:dyDescent="0.25">
      <c r="B7" s="102"/>
      <c r="C7" s="102"/>
      <c r="D7" s="52" t="s">
        <v>431</v>
      </c>
      <c r="E7" s="52" t="s">
        <v>308</v>
      </c>
    </row>
    <row r="8" spans="2:5" ht="38.25" customHeight="1" x14ac:dyDescent="0.25">
      <c r="B8" s="102"/>
      <c r="C8" s="102"/>
      <c r="D8" s="52" t="s">
        <v>48</v>
      </c>
      <c r="E8" s="52" t="s">
        <v>32</v>
      </c>
    </row>
    <row r="9" spans="2:5" ht="31.5" x14ac:dyDescent="0.25">
      <c r="B9" s="102"/>
      <c r="C9" s="101"/>
      <c r="D9" s="52" t="s">
        <v>54</v>
      </c>
      <c r="E9" s="52" t="s">
        <v>32</v>
      </c>
    </row>
    <row r="10" spans="2:5" ht="31.5" x14ac:dyDescent="0.25">
      <c r="B10" s="102"/>
      <c r="C10" s="51" t="s">
        <v>322</v>
      </c>
      <c r="D10" s="52" t="s">
        <v>323</v>
      </c>
      <c r="E10" s="52" t="s">
        <v>32</v>
      </c>
    </row>
    <row r="11" spans="2:5" ht="63" x14ac:dyDescent="0.25">
      <c r="B11" s="102"/>
      <c r="C11" s="100" t="s">
        <v>58</v>
      </c>
      <c r="D11" s="52" t="s">
        <v>330</v>
      </c>
      <c r="E11" s="52" t="s">
        <v>62</v>
      </c>
    </row>
    <row r="12" spans="2:5" ht="31.5" customHeight="1" x14ac:dyDescent="0.25">
      <c r="B12" s="102"/>
      <c r="C12" s="102"/>
      <c r="D12" s="52" t="s">
        <v>334</v>
      </c>
      <c r="E12" s="52" t="s">
        <v>62</v>
      </c>
    </row>
    <row r="13" spans="2:5" ht="31.5" customHeight="1" x14ac:dyDescent="0.25">
      <c r="B13" s="102"/>
      <c r="C13" s="101"/>
      <c r="D13" s="52" t="s">
        <v>337</v>
      </c>
      <c r="E13" s="52" t="s">
        <v>32</v>
      </c>
    </row>
    <row r="14" spans="2:5" ht="47.25" customHeight="1" x14ac:dyDescent="0.25">
      <c r="B14" s="102"/>
      <c r="C14" s="100" t="s">
        <v>338</v>
      </c>
      <c r="D14" s="52" t="s">
        <v>339</v>
      </c>
      <c r="E14" s="52" t="s">
        <v>340</v>
      </c>
    </row>
    <row r="15" spans="2:5" ht="78.75" x14ac:dyDescent="0.25">
      <c r="B15" s="102"/>
      <c r="C15" s="102"/>
      <c r="D15" s="52" t="s">
        <v>345</v>
      </c>
      <c r="E15" s="52" t="s">
        <v>346</v>
      </c>
    </row>
    <row r="16" spans="2:5" ht="31.5" customHeight="1" x14ac:dyDescent="0.25">
      <c r="B16" s="102"/>
      <c r="C16" s="101"/>
      <c r="D16" s="52" t="s">
        <v>349</v>
      </c>
      <c r="E16" s="52" t="s">
        <v>308</v>
      </c>
    </row>
    <row r="17" spans="2:5" ht="47.25" x14ac:dyDescent="0.25">
      <c r="B17" s="102"/>
      <c r="C17" s="61" t="s">
        <v>354</v>
      </c>
      <c r="D17" s="52" t="s">
        <v>356</v>
      </c>
      <c r="E17" s="52" t="s">
        <v>357</v>
      </c>
    </row>
    <row r="18" spans="2:5" ht="94.5" x14ac:dyDescent="0.25">
      <c r="B18" s="101"/>
      <c r="C18" s="52" t="s">
        <v>438</v>
      </c>
      <c r="D18" s="52" t="s">
        <v>411</v>
      </c>
      <c r="E18" s="52" t="s">
        <v>437</v>
      </c>
    </row>
    <row r="19" spans="2:5" ht="78.75" x14ac:dyDescent="0.25">
      <c r="B19" s="100" t="s">
        <v>114</v>
      </c>
      <c r="C19" s="100" t="s">
        <v>115</v>
      </c>
      <c r="D19" s="52" t="s">
        <v>432</v>
      </c>
      <c r="E19" s="52" t="s">
        <v>62</v>
      </c>
    </row>
    <row r="20" spans="2:5" ht="31.5" x14ac:dyDescent="0.25">
      <c r="B20" s="102"/>
      <c r="C20" s="101"/>
      <c r="D20" s="52" t="s">
        <v>363</v>
      </c>
      <c r="E20" s="52" t="s">
        <v>433</v>
      </c>
    </row>
    <row r="21" spans="2:5" ht="47.25" x14ac:dyDescent="0.25">
      <c r="B21" s="102"/>
      <c r="C21" s="52" t="s">
        <v>368</v>
      </c>
      <c r="D21" s="52" t="s">
        <v>369</v>
      </c>
      <c r="E21" s="52" t="s">
        <v>434</v>
      </c>
    </row>
    <row r="22" spans="2:5" ht="47.25" x14ac:dyDescent="0.25">
      <c r="B22" s="102"/>
      <c r="C22" s="61" t="s">
        <v>435</v>
      </c>
      <c r="D22" s="52" t="s">
        <v>372</v>
      </c>
      <c r="E22" s="52" t="s">
        <v>374</v>
      </c>
    </row>
    <row r="23" spans="2:5" ht="31.5" x14ac:dyDescent="0.25">
      <c r="B23" s="102"/>
      <c r="C23" s="52" t="s">
        <v>378</v>
      </c>
      <c r="D23" s="52" t="s">
        <v>379</v>
      </c>
      <c r="E23" s="52" t="s">
        <v>380</v>
      </c>
    </row>
    <row r="24" spans="2:5" ht="15.75" x14ac:dyDescent="0.25">
      <c r="B24" s="102"/>
      <c r="C24" s="52" t="s">
        <v>164</v>
      </c>
      <c r="D24" s="52" t="s">
        <v>153</v>
      </c>
      <c r="E24" s="52" t="s">
        <v>308</v>
      </c>
    </row>
    <row r="25" spans="2:5" ht="47.25" x14ac:dyDescent="0.25">
      <c r="B25" s="101"/>
      <c r="C25" s="52" t="s">
        <v>436</v>
      </c>
      <c r="D25" s="52" t="s">
        <v>386</v>
      </c>
      <c r="E25" s="52" t="s">
        <v>387</v>
      </c>
    </row>
    <row r="26" spans="2:5" ht="15.75" x14ac:dyDescent="0.25">
      <c r="B26" s="114" t="s">
        <v>390</v>
      </c>
      <c r="C26" s="114" t="s">
        <v>391</v>
      </c>
      <c r="D26" s="52" t="s">
        <v>392</v>
      </c>
      <c r="E26" s="52" t="s">
        <v>32</v>
      </c>
    </row>
    <row r="27" spans="2:5" ht="15.75" x14ac:dyDescent="0.25">
      <c r="B27" s="114"/>
      <c r="C27" s="114"/>
      <c r="D27" s="52" t="s">
        <v>395</v>
      </c>
      <c r="E27" s="52" t="s">
        <v>32</v>
      </c>
    </row>
    <row r="28" spans="2:5" ht="47.25" x14ac:dyDescent="0.25">
      <c r="B28" s="114"/>
      <c r="C28" s="114"/>
      <c r="D28" s="52" t="s">
        <v>398</v>
      </c>
      <c r="E28" s="52" t="s">
        <v>399</v>
      </c>
    </row>
    <row r="29" spans="2:5" ht="31.5" x14ac:dyDescent="0.25">
      <c r="B29" s="114"/>
      <c r="C29" s="52" t="s">
        <v>404</v>
      </c>
      <c r="D29" s="52" t="s">
        <v>405</v>
      </c>
      <c r="E29" s="52" t="s">
        <v>32</v>
      </c>
    </row>
  </sheetData>
  <mergeCells count="12">
    <mergeCell ref="D3:D5"/>
    <mergeCell ref="E3:E5"/>
    <mergeCell ref="B3:B5"/>
    <mergeCell ref="C3:C5"/>
    <mergeCell ref="C6:C9"/>
    <mergeCell ref="B26:B29"/>
    <mergeCell ref="C26:C28"/>
    <mergeCell ref="C11:C13"/>
    <mergeCell ref="C14:C16"/>
    <mergeCell ref="B6:B18"/>
    <mergeCell ref="B19:B25"/>
    <mergeCell ref="C19:C20"/>
  </mergeCells>
  <dataValidations count="1">
    <dataValidation type="list" allowBlank="1" showInputMessage="1" showErrorMessage="1" sqref="E18:E20 E28" xr:uid="{AC3EC5AA-991F-43BD-BBDF-79D546012530}">
      <formula1>CONDICIÓN</formula1>
    </dataValidation>
  </dataValidations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Aspectos e Impactos 2019</vt:lpstr>
      <vt:lpstr>Hoja1</vt:lpstr>
      <vt:lpstr>Sede Administrativa</vt:lpstr>
      <vt:lpstr>Sheet1</vt:lpstr>
      <vt:lpstr>'Sede Administrativa'!Área_de_impresión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sborda@anla.gov.co</dc:creator>
  <cp:keywords/>
  <dc:description/>
  <cp:lastModifiedBy>Sonia Rocio Montano Duque</cp:lastModifiedBy>
  <cp:revision/>
  <dcterms:created xsi:type="dcterms:W3CDTF">2017-01-30T15:55:47Z</dcterms:created>
  <dcterms:modified xsi:type="dcterms:W3CDTF">2025-09-03T14:12:42Z</dcterms:modified>
  <cp:category/>
  <cp:contentStatus/>
</cp:coreProperties>
</file>