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Informacion de Usuario\Documents\ANLA\2026\Informe Obligaciones\Jun\Oblig 4\4.6 Solic publicaciones\"/>
    </mc:Choice>
  </mc:AlternateContent>
  <xr:revisionPtr revIDLastSave="0" documentId="8_{1D584015-293E-4720-A865-17A6D1112911}" xr6:coauthVersionLast="47" xr6:coauthVersionMax="47" xr10:uidLastSave="{00000000-0000-0000-0000-000000000000}"/>
  <bookViews>
    <workbookView xWindow="-120" yWindow="-120" windowWidth="20730" windowHeight="11160" tabRatio="812" activeTab="2" xr2:uid="{00000000-000D-0000-FFFF-FFFF00000000}"/>
  </bookViews>
  <sheets>
    <sheet name="Aspectos e Impactos 2019" sheetId="4" state="hidden" r:id="rId1"/>
    <sheet name="Hoja1" sheetId="3" state="hidden" r:id="rId2"/>
    <sheet name="Sede Administrativa" sheetId="1" r:id="rId3"/>
    <sheet name="Control Cambios" sheetId="6" r:id="rId4"/>
    <sheet name="Sheet1" sheetId="5" r:id="rId5"/>
  </sheets>
  <externalReferences>
    <externalReference r:id="rId6"/>
    <externalReference r:id="rId7"/>
    <externalReference r:id="rId8"/>
  </externalReferences>
  <definedNames>
    <definedName name="_xlnm._FilterDatabase" localSheetId="2" hidden="1">'Sede Administrativa'!$A$5:$AK$38</definedName>
    <definedName name="AFECTACIÓN">[1]Hoja1!$G$1:$G$3</definedName>
    <definedName name="_xlnm.Print_Area" localSheetId="3">'Control Cambios'!$B$2:$J$20</definedName>
    <definedName name="_xlnm.Print_Area" localSheetId="2">'Sede Administrativa'!$A$1:$AK$68</definedName>
    <definedName name="CONDICIÓN">[1]Hoja1!$B$1:$B$3</definedName>
    <definedName name="EXTENCIÓN">[1]Hoja1!$E$1:$E$3</definedName>
    <definedName name="FRECUENCIA">[1]Hoja1!$D$1:$D$5</definedName>
    <definedName name="IMPACTO">[1]Hoja1!$C$1:$C$2</definedName>
    <definedName name="LEGISLACION">[1]Hoja1!$F$1:$F$5</definedName>
    <definedName name="SEDE">[1]Hoja1!$A$1:$A$4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1" i="1" l="1"/>
  <c r="AD21" i="1" s="1"/>
  <c r="AE21" i="1" s="1"/>
  <c r="AF21" i="1" s="1"/>
  <c r="AA21" i="1"/>
  <c r="X21" i="1"/>
  <c r="V21" i="1"/>
  <c r="T21" i="1"/>
  <c r="Q21" i="1"/>
  <c r="R21" i="1" s="1"/>
  <c r="O21" i="1"/>
  <c r="AC12" i="1"/>
  <c r="AD12" i="1" s="1"/>
  <c r="AA12" i="1"/>
  <c r="X12" i="1"/>
  <c r="Y12" i="1" s="1"/>
  <c r="V12" i="1"/>
  <c r="T12" i="1"/>
  <c r="Q12" i="1"/>
  <c r="O12" i="1"/>
  <c r="AC35" i="1"/>
  <c r="AA35" i="1"/>
  <c r="AD35" i="1" s="1"/>
  <c r="X35" i="1"/>
  <c r="V35" i="1"/>
  <c r="T35" i="1"/>
  <c r="Q35" i="1"/>
  <c r="O35" i="1"/>
  <c r="R35" i="1" s="1"/>
  <c r="AC20" i="1"/>
  <c r="AA20" i="1"/>
  <c r="X20" i="1"/>
  <c r="V20" i="1"/>
  <c r="T20" i="1"/>
  <c r="Q20" i="1"/>
  <c r="O20" i="1"/>
  <c r="AD23" i="1"/>
  <c r="Y23" i="1"/>
  <c r="R23" i="1"/>
  <c r="AC13" i="1"/>
  <c r="AA13" i="1"/>
  <c r="X13" i="1"/>
  <c r="V13" i="1"/>
  <c r="T13" i="1"/>
  <c r="Q13" i="1"/>
  <c r="O13" i="1"/>
  <c r="O28" i="1"/>
  <c r="Q28" i="1"/>
  <c r="T28" i="1"/>
  <c r="V28" i="1"/>
  <c r="X28" i="1"/>
  <c r="AA28" i="1"/>
  <c r="AC28" i="1"/>
  <c r="AD27" i="1"/>
  <c r="Y27" i="1"/>
  <c r="R27" i="1"/>
  <c r="AD36" i="1"/>
  <c r="Y36" i="1"/>
  <c r="R36" i="1"/>
  <c r="AD30" i="1"/>
  <c r="Y30" i="1"/>
  <c r="R30" i="1"/>
  <c r="T22" i="1"/>
  <c r="V22" i="1"/>
  <c r="X22" i="1"/>
  <c r="AA22" i="1"/>
  <c r="AC22" i="1"/>
  <c r="R22" i="1"/>
  <c r="Y21" i="1" l="1"/>
  <c r="R12" i="1"/>
  <c r="AE12" i="1"/>
  <c r="AF12" i="1" s="1"/>
  <c r="R20" i="1"/>
  <c r="Y35" i="1"/>
  <c r="AE35" i="1" s="1"/>
  <c r="AF35" i="1" s="1"/>
  <c r="AD20" i="1"/>
  <c r="Y20" i="1"/>
  <c r="AE23" i="1"/>
  <c r="AF23" i="1" s="1"/>
  <c r="R13" i="1"/>
  <c r="R28" i="1"/>
  <c r="Y13" i="1"/>
  <c r="AD13" i="1"/>
  <c r="AD28" i="1"/>
  <c r="Y28" i="1"/>
  <c r="AE27" i="1"/>
  <c r="AF27" i="1" s="1"/>
  <c r="AE30" i="1"/>
  <c r="AF30" i="1" s="1"/>
  <c r="AE36" i="1"/>
  <c r="AF36" i="1" s="1"/>
  <c r="AD22" i="1"/>
  <c r="Y22" i="1"/>
  <c r="AE20" i="1" l="1"/>
  <c r="AF20" i="1" s="1"/>
  <c r="AE13" i="1"/>
  <c r="AF13" i="1" s="1"/>
  <c r="AE28" i="1"/>
  <c r="AF28" i="1" s="1"/>
  <c r="AE22" i="1"/>
  <c r="AF22" i="1" s="1"/>
  <c r="AC19" i="1"/>
  <c r="AA19" i="1"/>
  <c r="X19" i="1"/>
  <c r="V19" i="1"/>
  <c r="T19" i="1"/>
  <c r="Q19" i="1"/>
  <c r="O19" i="1"/>
  <c r="AC38" i="1"/>
  <c r="X38" i="1"/>
  <c r="V38" i="1"/>
  <c r="T38" i="1"/>
  <c r="Q38" i="1"/>
  <c r="O38" i="1"/>
  <c r="R19" i="1" l="1"/>
  <c r="AD19" i="1"/>
  <c r="Y19" i="1"/>
  <c r="R38" i="1"/>
  <c r="Y38" i="1"/>
  <c r="AD38" i="1"/>
  <c r="AE38" i="1" l="1"/>
  <c r="AF38" i="1" s="1"/>
  <c r="AE19" i="1"/>
  <c r="AF19" i="1" s="1"/>
  <c r="O37" i="1" l="1"/>
  <c r="Q37" i="1"/>
  <c r="T37" i="1"/>
  <c r="V37" i="1"/>
  <c r="X37" i="1"/>
  <c r="AA37" i="1"/>
  <c r="AC37" i="1"/>
  <c r="R37" i="1" l="1"/>
  <c r="Y37" i="1"/>
  <c r="AD37" i="1"/>
  <c r="AE37" i="1" l="1"/>
  <c r="AF37" i="1" s="1"/>
  <c r="AC8" i="1"/>
  <c r="AA10" i="1" l="1"/>
  <c r="U65" i="4" l="1"/>
  <c r="S65" i="4"/>
  <c r="Q65" i="4"/>
  <c r="O65" i="4"/>
  <c r="M65" i="4"/>
  <c r="U64" i="4"/>
  <c r="S64" i="4"/>
  <c r="Q64" i="4"/>
  <c r="O64" i="4"/>
  <c r="M64" i="4"/>
  <c r="U63" i="4"/>
  <c r="S63" i="4"/>
  <c r="Q63" i="4"/>
  <c r="O63" i="4"/>
  <c r="M63" i="4"/>
  <c r="U62" i="4"/>
  <c r="S62" i="4"/>
  <c r="Q62" i="4"/>
  <c r="O62" i="4"/>
  <c r="M62" i="4"/>
  <c r="U61" i="4"/>
  <c r="S61" i="4"/>
  <c r="Q61" i="4"/>
  <c r="O61" i="4"/>
  <c r="M61" i="4"/>
  <c r="U60" i="4"/>
  <c r="S60" i="4"/>
  <c r="Q60" i="4"/>
  <c r="O60" i="4"/>
  <c r="M60" i="4"/>
  <c r="U59" i="4"/>
  <c r="S59" i="4"/>
  <c r="Q59" i="4"/>
  <c r="O59" i="4"/>
  <c r="M59" i="4"/>
  <c r="U58" i="4"/>
  <c r="S58" i="4"/>
  <c r="Q58" i="4"/>
  <c r="O58" i="4"/>
  <c r="M58" i="4"/>
  <c r="U57" i="4"/>
  <c r="S57" i="4"/>
  <c r="Q57" i="4"/>
  <c r="O57" i="4"/>
  <c r="M57" i="4"/>
  <c r="U56" i="4"/>
  <c r="S56" i="4"/>
  <c r="Q56" i="4"/>
  <c r="O56" i="4"/>
  <c r="M56" i="4"/>
  <c r="U55" i="4"/>
  <c r="S55" i="4"/>
  <c r="Q55" i="4"/>
  <c r="O55" i="4"/>
  <c r="M55" i="4"/>
  <c r="U54" i="4"/>
  <c r="S54" i="4"/>
  <c r="Q54" i="4"/>
  <c r="O54" i="4"/>
  <c r="M54" i="4"/>
  <c r="U53" i="4"/>
  <c r="S53" i="4"/>
  <c r="Q53" i="4"/>
  <c r="O53" i="4"/>
  <c r="M53" i="4"/>
  <c r="U52" i="4"/>
  <c r="S52" i="4"/>
  <c r="Q52" i="4"/>
  <c r="O52" i="4"/>
  <c r="M52" i="4"/>
  <c r="U51" i="4"/>
  <c r="S51" i="4"/>
  <c r="Q51" i="4"/>
  <c r="O51" i="4"/>
  <c r="M51" i="4"/>
  <c r="U50" i="4"/>
  <c r="S50" i="4"/>
  <c r="Q50" i="4"/>
  <c r="O50" i="4"/>
  <c r="M50" i="4"/>
  <c r="U49" i="4"/>
  <c r="S49" i="4"/>
  <c r="Q49" i="4"/>
  <c r="O49" i="4"/>
  <c r="M49" i="4"/>
  <c r="U48" i="4"/>
  <c r="S48" i="4"/>
  <c r="Q48" i="4"/>
  <c r="O48" i="4"/>
  <c r="M48" i="4"/>
  <c r="U46" i="4"/>
  <c r="S46" i="4"/>
  <c r="Q46" i="4"/>
  <c r="O46" i="4"/>
  <c r="M46" i="4"/>
  <c r="U45" i="4"/>
  <c r="S45" i="4"/>
  <c r="Q45" i="4"/>
  <c r="O45" i="4"/>
  <c r="M45" i="4"/>
  <c r="U44" i="4"/>
  <c r="S44" i="4"/>
  <c r="Q44" i="4"/>
  <c r="O44" i="4"/>
  <c r="M44" i="4"/>
  <c r="U43" i="4"/>
  <c r="S43" i="4"/>
  <c r="Q43" i="4"/>
  <c r="O43" i="4"/>
  <c r="M43" i="4"/>
  <c r="U42" i="4"/>
  <c r="S42" i="4"/>
  <c r="Q42" i="4"/>
  <c r="O42" i="4"/>
  <c r="M42" i="4"/>
  <c r="U41" i="4"/>
  <c r="S41" i="4"/>
  <c r="Q41" i="4"/>
  <c r="O41" i="4"/>
  <c r="M41" i="4"/>
  <c r="U40" i="4"/>
  <c r="S40" i="4"/>
  <c r="Q40" i="4"/>
  <c r="O40" i="4"/>
  <c r="M40" i="4"/>
  <c r="U39" i="4"/>
  <c r="S39" i="4"/>
  <c r="Q39" i="4"/>
  <c r="O39" i="4"/>
  <c r="M39" i="4"/>
  <c r="U38" i="4"/>
  <c r="S38" i="4"/>
  <c r="Q38" i="4"/>
  <c r="O38" i="4"/>
  <c r="M38" i="4"/>
  <c r="U37" i="4"/>
  <c r="S37" i="4"/>
  <c r="Q37" i="4"/>
  <c r="O37" i="4"/>
  <c r="M37" i="4"/>
  <c r="U36" i="4"/>
  <c r="S36" i="4"/>
  <c r="Q36" i="4"/>
  <c r="O36" i="4"/>
  <c r="M36" i="4"/>
  <c r="U35" i="4"/>
  <c r="S35" i="4"/>
  <c r="Q35" i="4"/>
  <c r="O35" i="4"/>
  <c r="M35" i="4"/>
  <c r="U34" i="4"/>
  <c r="S34" i="4"/>
  <c r="Q34" i="4"/>
  <c r="O34" i="4"/>
  <c r="M34" i="4"/>
  <c r="U33" i="4"/>
  <c r="S33" i="4"/>
  <c r="Q33" i="4"/>
  <c r="O33" i="4"/>
  <c r="M33" i="4"/>
  <c r="U32" i="4"/>
  <c r="S32" i="4"/>
  <c r="Q32" i="4"/>
  <c r="O32" i="4"/>
  <c r="M32" i="4"/>
  <c r="U31" i="4"/>
  <c r="S31" i="4"/>
  <c r="Q31" i="4"/>
  <c r="O31" i="4"/>
  <c r="M31" i="4"/>
  <c r="U30" i="4"/>
  <c r="S30" i="4"/>
  <c r="Q30" i="4"/>
  <c r="O30" i="4"/>
  <c r="M30" i="4"/>
  <c r="U29" i="4"/>
  <c r="S29" i="4"/>
  <c r="Q29" i="4"/>
  <c r="O29" i="4"/>
  <c r="M29" i="4"/>
  <c r="U28" i="4"/>
  <c r="S28" i="4"/>
  <c r="Q28" i="4"/>
  <c r="O28" i="4"/>
  <c r="M28" i="4"/>
  <c r="U27" i="4"/>
  <c r="S27" i="4"/>
  <c r="Q27" i="4"/>
  <c r="O27" i="4"/>
  <c r="M27" i="4"/>
  <c r="U26" i="4"/>
  <c r="S26" i="4"/>
  <c r="Q26" i="4"/>
  <c r="O26" i="4"/>
  <c r="M26" i="4"/>
  <c r="U25" i="4"/>
  <c r="S25" i="4"/>
  <c r="Q25" i="4"/>
  <c r="O25" i="4"/>
  <c r="M25" i="4"/>
  <c r="U24" i="4"/>
  <c r="S24" i="4"/>
  <c r="Q24" i="4"/>
  <c r="O24" i="4"/>
  <c r="M24" i="4"/>
  <c r="U22" i="4"/>
  <c r="S22" i="4"/>
  <c r="Q22" i="4"/>
  <c r="O22" i="4"/>
  <c r="M22" i="4"/>
  <c r="U20" i="4"/>
  <c r="S20" i="4"/>
  <c r="Q20" i="4"/>
  <c r="O20" i="4"/>
  <c r="M20" i="4"/>
  <c r="U18" i="4"/>
  <c r="S18" i="4"/>
  <c r="Q18" i="4"/>
  <c r="O18" i="4"/>
  <c r="M18" i="4"/>
  <c r="U16" i="4"/>
  <c r="S16" i="4"/>
  <c r="Q16" i="4"/>
  <c r="O16" i="4"/>
  <c r="M16" i="4"/>
  <c r="U14" i="4"/>
  <c r="S14" i="4"/>
  <c r="Q14" i="4"/>
  <c r="O14" i="4"/>
  <c r="M14" i="4"/>
  <c r="U12" i="4"/>
  <c r="S12" i="4"/>
  <c r="Q12" i="4"/>
  <c r="O12" i="4"/>
  <c r="M12" i="4"/>
  <c r="U10" i="4"/>
  <c r="S10" i="4"/>
  <c r="Q10" i="4"/>
  <c r="O10" i="4"/>
  <c r="M10" i="4"/>
  <c r="U8" i="4"/>
  <c r="S8" i="4"/>
  <c r="Q8" i="4"/>
  <c r="O8" i="4"/>
  <c r="M8" i="4"/>
  <c r="U6" i="4"/>
  <c r="S6" i="4"/>
  <c r="Q6" i="4"/>
  <c r="O6" i="4"/>
  <c r="M6" i="4"/>
  <c r="V62" i="4" l="1"/>
  <c r="W62" i="4" s="1"/>
  <c r="V8" i="4"/>
  <c r="W8" i="4" s="1"/>
  <c r="V16" i="4"/>
  <c r="W16" i="4" s="1"/>
  <c r="V24" i="4"/>
  <c r="W24" i="4" s="1"/>
  <c r="V28" i="4"/>
  <c r="W28" i="4" s="1"/>
  <c r="V32" i="4"/>
  <c r="W32" i="4" s="1"/>
  <c r="V6" i="4"/>
  <c r="W6" i="4" s="1"/>
  <c r="V12" i="4"/>
  <c r="W12" i="4" s="1"/>
  <c r="V14" i="4"/>
  <c r="W14" i="4" s="1"/>
  <c r="V20" i="4"/>
  <c r="W20" i="4" s="1"/>
  <c r="V22" i="4"/>
  <c r="W22" i="4" s="1"/>
  <c r="V26" i="4"/>
  <c r="W26" i="4" s="1"/>
  <c r="V27" i="4"/>
  <c r="W27" i="4" s="1"/>
  <c r="V30" i="4"/>
  <c r="W30" i="4" s="1"/>
  <c r="V31" i="4"/>
  <c r="W31" i="4" s="1"/>
  <c r="V34" i="4"/>
  <c r="W34" i="4" s="1"/>
  <c r="V35" i="4"/>
  <c r="W35" i="4" s="1"/>
  <c r="V38" i="4"/>
  <c r="W38" i="4" s="1"/>
  <c r="V39" i="4"/>
  <c r="W39" i="4" s="1"/>
  <c r="V42" i="4"/>
  <c r="W42" i="4" s="1"/>
  <c r="V43" i="4"/>
  <c r="W43" i="4" s="1"/>
  <c r="V46" i="4"/>
  <c r="W46" i="4" s="1"/>
  <c r="V48" i="4"/>
  <c r="W48" i="4" s="1"/>
  <c r="V51" i="4"/>
  <c r="W51" i="4" s="1"/>
  <c r="V52" i="4"/>
  <c r="W52" i="4" s="1"/>
  <c r="V55" i="4"/>
  <c r="W55" i="4" s="1"/>
  <c r="V56" i="4"/>
  <c r="W56" i="4" s="1"/>
  <c r="V59" i="4"/>
  <c r="W59" i="4" s="1"/>
  <c r="V60" i="4"/>
  <c r="W60" i="4" s="1"/>
  <c r="V36" i="4"/>
  <c r="W36" i="4" s="1"/>
  <c r="V40" i="4"/>
  <c r="W40" i="4" s="1"/>
  <c r="V44" i="4"/>
  <c r="W44" i="4" s="1"/>
  <c r="V49" i="4"/>
  <c r="W49" i="4" s="1"/>
  <c r="V53" i="4"/>
  <c r="W53" i="4" s="1"/>
  <c r="V57" i="4"/>
  <c r="W57" i="4" s="1"/>
  <c r="V61" i="4"/>
  <c r="W61" i="4" s="1"/>
  <c r="V63" i="4"/>
  <c r="W63" i="4" s="1"/>
  <c r="V64" i="4"/>
  <c r="W64" i="4" s="1"/>
  <c r="V10" i="4"/>
  <c r="W10" i="4" s="1"/>
  <c r="V18" i="4"/>
  <c r="W18" i="4" s="1"/>
  <c r="V25" i="4"/>
  <c r="W25" i="4" s="1"/>
  <c r="V29" i="4"/>
  <c r="W29" i="4" s="1"/>
  <c r="V33" i="4"/>
  <c r="W33" i="4" s="1"/>
  <c r="V37" i="4"/>
  <c r="W37" i="4" s="1"/>
  <c r="V41" i="4"/>
  <c r="W41" i="4" s="1"/>
  <c r="V45" i="4"/>
  <c r="W45" i="4" s="1"/>
  <c r="V50" i="4"/>
  <c r="W50" i="4" s="1"/>
  <c r="V54" i="4"/>
  <c r="W54" i="4" s="1"/>
  <c r="V58" i="4"/>
  <c r="W58" i="4" s="1"/>
  <c r="V65" i="4"/>
  <c r="W65" i="4" s="1"/>
  <c r="AA33" i="1"/>
  <c r="AA34" i="1"/>
  <c r="O33" i="1"/>
  <c r="O34" i="1"/>
  <c r="AA32" i="1"/>
  <c r="O32" i="1"/>
  <c r="AA31" i="1"/>
  <c r="O31" i="1"/>
  <c r="AA29" i="1"/>
  <c r="O29" i="1"/>
  <c r="AC9" i="1"/>
  <c r="AC10" i="1"/>
  <c r="AC11" i="1"/>
  <c r="AC14" i="1"/>
  <c r="AC15" i="1"/>
  <c r="AC16" i="1"/>
  <c r="AC17" i="1"/>
  <c r="AC18" i="1"/>
  <c r="AC24" i="1"/>
  <c r="AC25" i="1"/>
  <c r="AC26" i="1"/>
  <c r="AC29" i="1"/>
  <c r="AC31" i="1"/>
  <c r="AC32" i="1"/>
  <c r="AC33" i="1"/>
  <c r="AC34" i="1"/>
  <c r="AA9" i="1"/>
  <c r="AA11" i="1"/>
  <c r="AA14" i="1"/>
  <c r="AA15" i="1"/>
  <c r="AA16" i="1"/>
  <c r="AA17" i="1"/>
  <c r="AA18" i="1"/>
  <c r="AA24" i="1"/>
  <c r="AA25" i="1"/>
  <c r="AA26" i="1"/>
  <c r="X9" i="1"/>
  <c r="X10" i="1"/>
  <c r="X11" i="1"/>
  <c r="X14" i="1"/>
  <c r="X15" i="1"/>
  <c r="X16" i="1"/>
  <c r="X17" i="1"/>
  <c r="X18" i="1"/>
  <c r="X24" i="1"/>
  <c r="X25" i="1"/>
  <c r="X26" i="1"/>
  <c r="X29" i="1"/>
  <c r="X31" i="1"/>
  <c r="X32" i="1"/>
  <c r="X33" i="1"/>
  <c r="X34" i="1"/>
  <c r="V9" i="1"/>
  <c r="V10" i="1"/>
  <c r="V11" i="1"/>
  <c r="V14" i="1"/>
  <c r="V15" i="1"/>
  <c r="V16" i="1"/>
  <c r="V17" i="1"/>
  <c r="V18" i="1"/>
  <c r="V24" i="1"/>
  <c r="V25" i="1"/>
  <c r="V26" i="1"/>
  <c r="V29" i="1"/>
  <c r="V31" i="1"/>
  <c r="V32" i="1"/>
  <c r="V33" i="1"/>
  <c r="V34" i="1"/>
  <c r="T9" i="1"/>
  <c r="T10" i="1"/>
  <c r="T11" i="1"/>
  <c r="T14" i="1"/>
  <c r="T15" i="1"/>
  <c r="T16" i="1"/>
  <c r="T17" i="1"/>
  <c r="T18" i="1"/>
  <c r="T24" i="1"/>
  <c r="T25" i="1"/>
  <c r="T26" i="1"/>
  <c r="T29" i="1"/>
  <c r="T31" i="1"/>
  <c r="T32" i="1"/>
  <c r="T33" i="1"/>
  <c r="T34" i="1"/>
  <c r="Q9" i="1"/>
  <c r="Q10" i="1"/>
  <c r="Q11" i="1"/>
  <c r="Q14" i="1"/>
  <c r="Q15" i="1"/>
  <c r="Q16" i="1"/>
  <c r="Q17" i="1"/>
  <c r="Q18" i="1"/>
  <c r="Q24" i="1"/>
  <c r="Q25" i="1"/>
  <c r="Q26" i="1"/>
  <c r="Q29" i="1"/>
  <c r="Q31" i="1"/>
  <c r="Q32" i="1"/>
  <c r="Q33" i="1"/>
  <c r="Q34" i="1"/>
  <c r="O9" i="1"/>
  <c r="O10" i="1"/>
  <c r="O11" i="1"/>
  <c r="O14" i="1"/>
  <c r="O15" i="1"/>
  <c r="O16" i="1"/>
  <c r="O17" i="1"/>
  <c r="O18" i="1"/>
  <c r="O24" i="1"/>
  <c r="O25" i="1"/>
  <c r="O26" i="1"/>
  <c r="Y25" i="1" l="1"/>
  <c r="Y9" i="1"/>
  <c r="AD32" i="1"/>
  <c r="AD34" i="1"/>
  <c r="R34" i="1"/>
  <c r="Y34" i="1"/>
  <c r="R31" i="1"/>
  <c r="Y31" i="1"/>
  <c r="AD10" i="1"/>
  <c r="AD9" i="1"/>
  <c r="AD29" i="1"/>
  <c r="AD26" i="1"/>
  <c r="Y26" i="1"/>
  <c r="R26" i="1"/>
  <c r="Y11" i="1"/>
  <c r="R9" i="1"/>
  <c r="Y10" i="1"/>
  <c r="AD31" i="1"/>
  <c r="R32" i="1"/>
  <c r="R29" i="1"/>
  <c r="Y33" i="1"/>
  <c r="Y29" i="1"/>
  <c r="AD33" i="1"/>
  <c r="Y16" i="1"/>
  <c r="R10" i="1"/>
  <c r="Y32" i="1"/>
  <c r="AD11" i="1"/>
  <c r="AD25" i="1"/>
  <c r="R25" i="1"/>
  <c r="AD24" i="1"/>
  <c r="Y24" i="1"/>
  <c r="R24" i="1"/>
  <c r="AD18" i="1"/>
  <c r="Y18" i="1"/>
  <c r="AD17" i="1"/>
  <c r="Y17" i="1"/>
  <c r="R17" i="1"/>
  <c r="R33" i="1"/>
  <c r="R18" i="1"/>
  <c r="AD15" i="1"/>
  <c r="R11" i="1"/>
  <c r="AD16" i="1"/>
  <c r="R16" i="1"/>
  <c r="Y15" i="1"/>
  <c r="R15" i="1"/>
  <c r="AD14" i="1"/>
  <c r="Y14" i="1"/>
  <c r="R14" i="1"/>
  <c r="AA8" i="1"/>
  <c r="X8" i="1"/>
  <c r="V8" i="1"/>
  <c r="T8" i="1"/>
  <c r="Q8" i="1"/>
  <c r="O8" i="1"/>
  <c r="AE9" i="1" l="1"/>
  <c r="AF9" i="1" s="1"/>
  <c r="AE24" i="1"/>
  <c r="AF24" i="1" s="1"/>
  <c r="AE16" i="1"/>
  <c r="AF16" i="1" s="1"/>
  <c r="AE31" i="1"/>
  <c r="AF31" i="1" s="1"/>
  <c r="AE34" i="1"/>
  <c r="AF34" i="1" s="1"/>
  <c r="AE18" i="1"/>
  <c r="AF18" i="1" s="1"/>
  <c r="AE29" i="1"/>
  <c r="AF29" i="1" s="1"/>
  <c r="AE26" i="1"/>
  <c r="AF26" i="1" s="1"/>
  <c r="AE32" i="1"/>
  <c r="AF32" i="1" s="1"/>
  <c r="AE11" i="1"/>
  <c r="AF11" i="1" s="1"/>
  <c r="AE10" i="1"/>
  <c r="AF10" i="1" s="1"/>
  <c r="AE14" i="1"/>
  <c r="AF14" i="1" s="1"/>
  <c r="AE17" i="1"/>
  <c r="AF17" i="1" s="1"/>
  <c r="AE25" i="1"/>
  <c r="AF25" i="1" s="1"/>
  <c r="AE15" i="1"/>
  <c r="AF15" i="1" s="1"/>
  <c r="AE33" i="1"/>
  <c r="AF33" i="1" s="1"/>
  <c r="R8" i="1"/>
  <c r="Y8" i="1"/>
  <c r="AD8" i="1"/>
  <c r="AE8" i="1" l="1"/>
  <c r="AF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Camilo Ernesto Castillo Neva</author>
    <author>jsosa</author>
  </authors>
  <commentList>
    <comment ref="X4" authorId="0" shapeId="0" xr:uid="{00000000-0006-0000-0000-000001000000}">
      <text>
        <r>
          <rPr>
            <sz val="9"/>
            <color indexed="81"/>
            <rFont val="Tahoma"/>
            <family val="2"/>
          </rPr>
          <t xml:space="preserve">Sugerencias 
</t>
        </r>
      </text>
    </comment>
    <comment ref="L5" authorId="1" shapeId="0" xr:uid="{00000000-0006-0000-0000-000002000000}">
      <text>
        <r>
          <rPr>
            <b/>
            <sz val="9"/>
            <color indexed="81"/>
            <rFont val="Tahoma"/>
            <family val="2"/>
          </rPr>
          <t xml:space="preserve">  4</t>
        </r>
        <r>
          <rPr>
            <sz val="9"/>
            <color indexed="81"/>
            <rFont val="Tahoma"/>
            <family val="2"/>
          </rPr>
          <t xml:space="preserve"> = Impactos negativos
</t>
        </r>
        <r>
          <rPr>
            <b/>
            <sz val="9"/>
            <color indexed="81"/>
            <rFont val="Tahoma"/>
            <family val="2"/>
          </rPr>
          <t>- 4</t>
        </r>
        <r>
          <rPr>
            <sz val="9"/>
            <color indexed="81"/>
            <rFont val="Tahoma"/>
            <family val="2"/>
          </rPr>
          <t xml:space="preserve"> = Impactos positivos</t>
        </r>
      </text>
    </comment>
    <comment ref="N5" authorId="1" shapeId="0" xr:uid="{00000000-0006-0000-0000-000003000000}">
      <text>
        <r>
          <rPr>
            <sz val="9"/>
            <color indexed="81"/>
            <rFont val="Tahoma"/>
            <family val="2"/>
          </rPr>
          <t xml:space="preserve">  </t>
        </r>
        <r>
          <rPr>
            <b/>
            <sz val="9"/>
            <color indexed="81"/>
            <rFont val="Tahoma"/>
            <family val="2"/>
          </rPr>
          <t>1</t>
        </r>
        <r>
          <rPr>
            <sz val="9"/>
            <color indexed="81"/>
            <rFont val="Tahoma"/>
            <family val="2"/>
          </rPr>
          <t xml:space="preserve"> = Actividad anual
</t>
        </r>
        <r>
          <rPr>
            <b/>
            <sz val="9"/>
            <color indexed="81"/>
            <rFont val="Tahoma"/>
            <family val="2"/>
          </rPr>
          <t xml:space="preserve">  4</t>
        </r>
        <r>
          <rPr>
            <sz val="9"/>
            <color indexed="81"/>
            <rFont val="Tahoma"/>
            <family val="2"/>
          </rPr>
          <t xml:space="preserve"> = Actividad semestral
</t>
        </r>
        <r>
          <rPr>
            <b/>
            <sz val="9"/>
            <color indexed="81"/>
            <rFont val="Tahoma"/>
            <family val="2"/>
          </rPr>
          <t xml:space="preserve">  6</t>
        </r>
        <r>
          <rPr>
            <sz val="9"/>
            <color indexed="81"/>
            <rFont val="Tahoma"/>
            <family val="2"/>
          </rPr>
          <t xml:space="preserve"> = Actividad mensual
  </t>
        </r>
        <r>
          <rPr>
            <b/>
            <sz val="9"/>
            <color indexed="81"/>
            <rFont val="Tahoma"/>
            <family val="2"/>
          </rPr>
          <t>8</t>
        </r>
        <r>
          <rPr>
            <sz val="9"/>
            <color indexed="81"/>
            <rFont val="Tahoma"/>
            <family val="2"/>
          </rPr>
          <t xml:space="preserve"> = Actividad semanal
</t>
        </r>
        <r>
          <rPr>
            <b/>
            <sz val="9"/>
            <color indexed="81"/>
            <rFont val="Tahoma"/>
            <family val="2"/>
          </rPr>
          <t>10</t>
        </r>
        <r>
          <rPr>
            <sz val="9"/>
            <color indexed="81"/>
            <rFont val="Tahoma"/>
            <family val="2"/>
          </rPr>
          <t xml:space="preserve"> = Actividad diaria</t>
        </r>
      </text>
    </comment>
    <comment ref="P5" authorId="1" shapeId="0" xr:uid="{00000000-0006-0000-0000-000004000000}">
      <text>
        <r>
          <rPr>
            <b/>
            <sz val="9"/>
            <color indexed="81"/>
            <rFont val="Tahoma"/>
            <family val="2"/>
          </rPr>
          <t>1 = Reducida</t>
        </r>
        <r>
          <rPr>
            <sz val="9"/>
            <color indexed="81"/>
            <rFont val="Tahoma"/>
            <family val="2"/>
          </rPr>
          <t xml:space="preserve">, afecta solamente el área.
</t>
        </r>
        <r>
          <rPr>
            <b/>
            <sz val="9"/>
            <color indexed="81"/>
            <rFont val="Tahoma"/>
            <family val="2"/>
          </rPr>
          <t>4 = Área más amplia</t>
        </r>
        <r>
          <rPr>
            <sz val="9"/>
            <color indexed="81"/>
            <rFont val="Tahoma"/>
            <family val="2"/>
          </rPr>
          <t xml:space="preserve">, afecta áreas cercanas.
</t>
        </r>
        <r>
          <rPr>
            <b/>
            <sz val="9"/>
            <color indexed="81"/>
            <rFont val="Tahoma"/>
            <family val="2"/>
          </rPr>
          <t>6 = Fuera de las instalaciones</t>
        </r>
        <r>
          <rPr>
            <sz val="9"/>
            <color indexed="81"/>
            <rFont val="Tahoma"/>
            <family val="2"/>
          </rPr>
          <t>, afecta áreas fuera de las instalaciones.</t>
        </r>
      </text>
    </comment>
    <comment ref="R5" authorId="1" shapeId="0" xr:uid="{00000000-0006-0000-0000-000005000000}">
      <text>
        <r>
          <rPr>
            <sz val="9"/>
            <color indexed="81"/>
            <rFont val="Tahoma"/>
            <family val="2"/>
          </rPr>
          <t xml:space="preserve">  </t>
        </r>
        <r>
          <rPr>
            <b/>
            <sz val="9"/>
            <color indexed="81"/>
            <rFont val="Tahoma"/>
            <family val="2"/>
          </rPr>
          <t>1</t>
        </r>
        <r>
          <rPr>
            <sz val="9"/>
            <color indexed="81"/>
            <rFont val="Tahoma"/>
            <family val="2"/>
          </rPr>
          <t xml:space="preserve"> = No Aplica
  </t>
        </r>
        <r>
          <rPr>
            <b/>
            <sz val="9"/>
            <color indexed="81"/>
            <rFont val="Tahoma"/>
            <family val="2"/>
          </rPr>
          <t>4</t>
        </r>
        <r>
          <rPr>
            <sz val="9"/>
            <color indexed="81"/>
            <rFont val="Tahoma"/>
            <family val="2"/>
          </rPr>
          <t xml:space="preserve"> = Requisito legal a nivel informativo
  </t>
        </r>
        <r>
          <rPr>
            <b/>
            <sz val="9"/>
            <color indexed="81"/>
            <rFont val="Tahoma"/>
            <family val="2"/>
          </rPr>
          <t>6</t>
        </r>
        <r>
          <rPr>
            <sz val="9"/>
            <color indexed="81"/>
            <rFont val="Tahoma"/>
            <family val="2"/>
          </rPr>
          <t xml:space="preserve"> = Aplica y cumplo
  </t>
        </r>
        <r>
          <rPr>
            <b/>
            <sz val="9"/>
            <color indexed="81"/>
            <rFont val="Tahoma"/>
            <family val="2"/>
          </rPr>
          <t>8</t>
        </r>
        <r>
          <rPr>
            <sz val="9"/>
            <color indexed="81"/>
            <rFont val="Tahoma"/>
            <family val="2"/>
          </rPr>
          <t xml:space="preserve"> = Aplica, cumplo y debo mejorar
</t>
        </r>
        <r>
          <rPr>
            <b/>
            <sz val="9"/>
            <color indexed="81"/>
            <rFont val="Tahoma"/>
            <family val="2"/>
          </rPr>
          <t>10</t>
        </r>
        <r>
          <rPr>
            <sz val="9"/>
            <color indexed="81"/>
            <rFont val="Tahoma"/>
            <family val="2"/>
          </rPr>
          <t xml:space="preserve"> = Aplica y no cumplo</t>
        </r>
      </text>
    </comment>
    <comment ref="T5" authorId="1" shapeId="0" xr:uid="{00000000-0006-0000-0000-000006000000}">
      <text>
        <r>
          <rPr>
            <b/>
            <sz val="9"/>
            <color indexed="81"/>
            <rFont val="Tahoma"/>
            <family val="2"/>
          </rPr>
          <t>1</t>
        </r>
        <r>
          <rPr>
            <sz val="9"/>
            <color indexed="81"/>
            <rFont val="Tahoma"/>
            <family val="2"/>
          </rPr>
          <t xml:space="preserve"> = Baja
</t>
        </r>
        <r>
          <rPr>
            <b/>
            <sz val="9"/>
            <color indexed="81"/>
            <rFont val="Tahoma"/>
            <family val="2"/>
          </rPr>
          <t>4</t>
        </r>
        <r>
          <rPr>
            <sz val="9"/>
            <color indexed="81"/>
            <rFont val="Tahoma"/>
            <family val="2"/>
          </rPr>
          <t xml:space="preserve"> = Moderada
</t>
        </r>
        <r>
          <rPr>
            <b/>
            <sz val="9"/>
            <color indexed="81"/>
            <rFont val="Tahoma"/>
            <family val="2"/>
          </rPr>
          <t>6</t>
        </r>
        <r>
          <rPr>
            <sz val="9"/>
            <color indexed="81"/>
            <rFont val="Tahoma"/>
            <family val="2"/>
          </rPr>
          <t xml:space="preserve"> = Alta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Sonia Rocio Montano Duque</author>
    <author>jsosa</author>
  </authors>
  <commentList>
    <comment ref="AG6" authorId="0" shapeId="0" xr:uid="{00000000-0006-0000-0200-000001000000}">
      <text>
        <r>
          <rPr>
            <sz val="12"/>
            <color rgb="FF000000"/>
            <rFont val="Arial"/>
            <family val="2"/>
          </rPr>
          <t>Mecanismos de mejora, control y seguimiento</t>
        </r>
      </text>
    </comment>
    <comment ref="AH6" authorId="1" shapeId="0" xr:uid="{F4101491-44B1-4CF8-B684-0629C1F7C12B}">
      <text>
        <r>
          <rPr>
            <sz val="12"/>
            <color rgb="FF000000"/>
            <rFont val="Arial"/>
            <family val="2"/>
          </rPr>
          <t xml:space="preserve">Control Operacional
</t>
        </r>
      </text>
    </comment>
    <comment ref="AI6" authorId="1" shapeId="0" xr:uid="{107BD721-1DD8-4EDF-A5C8-1CC048ADAA85}">
      <text>
        <r>
          <rPr>
            <sz val="12"/>
            <color rgb="FF000000"/>
            <rFont val="Arial"/>
            <family val="2"/>
          </rPr>
          <t>Desempeño Ambiental</t>
        </r>
        <r>
          <rPr>
            <sz val="9"/>
            <color rgb="FF000000"/>
            <rFont val="Tahoma"/>
            <family val="2"/>
          </rPr>
          <t xml:space="preserve"> 
</t>
        </r>
      </text>
    </comment>
    <comment ref="N7" authorId="0" shapeId="0" xr:uid="{00000000-0006-0000-0200-000004000000}">
      <text>
        <r>
          <rPr>
            <sz val="12"/>
            <color rgb="FF000000"/>
            <rFont val="Arial"/>
            <family val="2"/>
          </rPr>
          <t xml:space="preserve">  1= No existe legislación
</t>
        </r>
        <r>
          <rPr>
            <sz val="12"/>
            <color rgb="FF000000"/>
            <rFont val="Arial"/>
            <family val="2"/>
          </rPr>
          <t xml:space="preserve">  5= Existe legislación y no está reglamentada
</t>
        </r>
        <r>
          <rPr>
            <sz val="12"/>
            <color rgb="FF000000"/>
            <rFont val="Arial"/>
            <family val="2"/>
          </rPr>
          <t>10= Existe legislación y está reglamentada</t>
        </r>
      </text>
    </comment>
    <comment ref="P7" authorId="0" shapeId="0" xr:uid="{00000000-0006-0000-0200-000005000000}">
      <text>
        <r>
          <rPr>
            <sz val="12"/>
            <color rgb="FF000000"/>
            <rFont val="Arial"/>
            <family val="2"/>
          </rPr>
          <t xml:space="preserve">  1= No aplica
</t>
        </r>
        <r>
          <rPr>
            <sz val="12"/>
            <color rgb="FF000000"/>
            <rFont val="Arial"/>
            <family val="2"/>
          </rPr>
          <t xml:space="preserve">  5= Cumple
</t>
        </r>
        <r>
          <rPr>
            <sz val="12"/>
            <color rgb="FF000000"/>
            <rFont val="Arial"/>
            <family val="2"/>
          </rPr>
          <t>10= No cumple</t>
        </r>
      </text>
    </comment>
    <comment ref="S7" authorId="2" shapeId="0" xr:uid="{00000000-0006-0000-0200-000006000000}">
      <text>
        <r>
          <rPr>
            <sz val="12"/>
            <color rgb="FF000000"/>
            <rFont val="Arial"/>
            <family val="2"/>
          </rPr>
          <t xml:space="preserve">  1 = Actividad anual
</t>
        </r>
        <r>
          <rPr>
            <sz val="12"/>
            <color rgb="FF000000"/>
            <rFont val="Arial"/>
            <family val="2"/>
          </rPr>
          <t xml:space="preserve">  1 = Actividad semestral
</t>
        </r>
        <r>
          <rPr>
            <sz val="12"/>
            <color rgb="FF000000"/>
            <rFont val="Arial"/>
            <family val="2"/>
          </rPr>
          <t xml:space="preserve">  5 = Actividad trimestral
</t>
        </r>
        <r>
          <rPr>
            <sz val="12"/>
            <color rgb="FF000000"/>
            <rFont val="Arial"/>
            <family val="2"/>
          </rPr>
          <t xml:space="preserve">  5 = Actividad bimensual
</t>
        </r>
        <r>
          <rPr>
            <sz val="12"/>
            <color rgb="FF000000"/>
            <rFont val="Arial"/>
            <family val="2"/>
          </rPr>
          <t xml:space="preserve">  5 = Actividad mensual
</t>
        </r>
        <r>
          <rPr>
            <sz val="12"/>
            <color rgb="FF000000"/>
            <rFont val="Arial"/>
            <family val="2"/>
          </rPr>
          <t xml:space="preserve">10 = Actividad semanal
</t>
        </r>
        <r>
          <rPr>
            <sz val="12"/>
            <color rgb="FF000000"/>
            <rFont val="Arial"/>
            <family val="2"/>
          </rPr>
          <t>10 = Actividad diaria</t>
        </r>
      </text>
    </comment>
    <comment ref="U7" authorId="2" shapeId="0" xr:uid="{00000000-0006-0000-0200-000007000000}">
      <text>
        <r>
          <rPr>
            <sz val="12"/>
            <color rgb="FF000000"/>
            <rFont val="Arial"/>
            <family val="2"/>
          </rPr>
          <t xml:space="preserve">  1= Bajo 
</t>
        </r>
        <r>
          <rPr>
            <sz val="12"/>
            <color rgb="FF000000"/>
            <rFont val="Arial"/>
            <family val="2"/>
          </rPr>
          <t xml:space="preserve">  5= Moderado
</t>
        </r>
        <r>
          <rPr>
            <sz val="12"/>
            <color rgb="FF000000"/>
            <rFont val="Arial"/>
            <family val="2"/>
          </rPr>
          <t xml:space="preserve">10= Alto
</t>
        </r>
      </text>
    </comment>
    <comment ref="W7" authorId="2" shapeId="0" xr:uid="{00000000-0006-0000-0200-000008000000}">
      <text>
        <r>
          <rPr>
            <sz val="12"/>
            <color rgb="FF000000"/>
            <rFont val="Arial"/>
            <family val="2"/>
          </rPr>
          <t xml:space="preserve">  1= Puntual (Tiene efecto en un espacio reducido dentro de la organización)
</t>
        </r>
        <r>
          <rPr>
            <sz val="12"/>
            <color rgb="FF000000"/>
            <rFont val="Arial"/>
            <family val="2"/>
          </rPr>
          <t xml:space="preserve">  5= Local (No rebasa los límites o es tratado dentro de la organización)
</t>
        </r>
        <r>
          <rPr>
            <sz val="12"/>
            <color rgb="FF000000"/>
            <rFont val="Arial"/>
            <family val="2"/>
          </rPr>
          <t>10 = Extenso (Tiene efecto o es tratado fuera de los límites de la organización)</t>
        </r>
      </text>
    </comment>
    <comment ref="Z7" authorId="0" shapeId="0" xr:uid="{00000000-0006-0000-0200-000009000000}">
      <text>
        <r>
          <rPr>
            <sz val="12"/>
            <color rgb="FF000000"/>
            <rFont val="Arial"/>
            <family val="2"/>
          </rPr>
          <t xml:space="preserve">  1= No aplica - No existe acuerdo o reclamo
</t>
        </r>
        <r>
          <rPr>
            <sz val="12"/>
            <color rgb="FF000000"/>
            <rFont val="Arial"/>
            <family val="2"/>
          </rPr>
          <t xml:space="preserve">  5= Existe con implicación legales - Cualquiera de las anteriores sin implicaciones legales
</t>
        </r>
        <r>
          <rPr>
            <sz val="12"/>
            <color rgb="FF000000"/>
            <rFont val="Arial"/>
            <family val="2"/>
          </rPr>
          <t xml:space="preserve">10= Existe - Si se presenta una o más de las siguientes condiciones: 
</t>
        </r>
        <r>
          <rPr>
            <i/>
            <sz val="12"/>
            <color rgb="FF000000"/>
            <rFont val="Arial"/>
            <family val="2"/>
          </rPr>
          <t xml:space="preserve">1 Existe o existió acción legal contra la organización; 
</t>
        </r>
        <r>
          <rPr>
            <i/>
            <sz val="12"/>
            <color rgb="FF000000"/>
            <rFont val="Arial"/>
            <family val="2"/>
          </rPr>
          <t xml:space="preserve">2 Existe reclamo de la comunidad (insatisfacción justificada); 
</t>
        </r>
        <r>
          <rPr>
            <i/>
            <sz val="12"/>
            <color rgb="FF000000"/>
            <rFont val="Arial"/>
            <family val="2"/>
          </rPr>
          <t xml:space="preserve">3 Existe un acuerdo firmado con un cliente o comunidad; 
</t>
        </r>
        <r>
          <rPr>
            <i/>
            <sz val="12"/>
            <color rgb="FF000000"/>
            <rFont val="Arial"/>
            <family val="2"/>
          </rPr>
          <t xml:space="preserve">4 Existe reclamo de los empleados (insatisfacción justificada) </t>
        </r>
      </text>
    </comment>
    <comment ref="AB7" authorId="0" shapeId="0" xr:uid="{00000000-0006-0000-0200-00000A000000}">
      <text>
        <r>
          <rPr>
            <sz val="12"/>
            <color rgb="FF000000"/>
            <rFont val="Arial"/>
            <family val="2"/>
          </rPr>
          <t xml:space="preserve">  1= No aplica
</t>
        </r>
        <r>
          <rPr>
            <sz val="12"/>
            <color rgb="FF000000"/>
            <rFont val="Arial"/>
            <family val="2"/>
          </rPr>
          <t xml:space="preserve">  5= Gestión satisfactoria - La gestión ha sido satisfactoria o el acuerdo sigue vigente
</t>
        </r>
        <r>
          <rPr>
            <sz val="12"/>
            <color rgb="FF000000"/>
            <rFont val="Arial"/>
            <family val="2"/>
          </rPr>
          <t xml:space="preserve">10= No existe gestión - No existe gestión en cuanto a las acciones emprendidas contra la organización o la gestión no ha sido satisfactoria o bien sea no se ha cumplido el acuerdo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<sst xmlns="http://schemas.openxmlformats.org/spreadsheetml/2006/main" count="1589" uniqueCount="515">
  <si>
    <t>MATRIZ DE IDENTIFICACIÓN DE ASPECTOS E IMPACTOS AMBIENTALES</t>
  </si>
  <si>
    <t>Fecha:</t>
  </si>
  <si>
    <t>Versión:</t>
  </si>
  <si>
    <t>Código:</t>
  </si>
  <si>
    <t>GA-F-22</t>
  </si>
  <si>
    <t>No</t>
  </si>
  <si>
    <t xml:space="preserve">PROCESOS </t>
  </si>
  <si>
    <t>ACTIVIDAD</t>
  </si>
  <si>
    <t>SEDE(S)</t>
  </si>
  <si>
    <t>ÁREA</t>
  </si>
  <si>
    <t>ENTRADAS
QUE USA</t>
  </si>
  <si>
    <t>ASPECTO AMBIENTAL</t>
  </si>
  <si>
    <t>CONDICIÓN DE OPERACIÓN</t>
  </si>
  <si>
    <t>SALIDAS
QUE GENERA</t>
  </si>
  <si>
    <t>IMPACTO AMBIENTAL</t>
  </si>
  <si>
    <t>RECURSO AFECTADO</t>
  </si>
  <si>
    <t xml:space="preserve">VALORACIÓN DE SIGNIFICANCIA </t>
  </si>
  <si>
    <t xml:space="preserve">SIGNIFICANCIA </t>
  </si>
  <si>
    <t>MANEJO AMBIENTAL</t>
  </si>
  <si>
    <t>TIPO DE IMPACTO</t>
  </si>
  <si>
    <t>FRECUENCIA</t>
  </si>
  <si>
    <t>EXTENSIÓN</t>
  </si>
  <si>
    <t>LEGISLACIÓN</t>
  </si>
  <si>
    <t>AFECTACIÓN</t>
  </si>
  <si>
    <t>TOTAL</t>
  </si>
  <si>
    <t>Procesos Estratégicos, Misionales y de Apoyo</t>
  </si>
  <si>
    <t xml:space="preserve">Actividades administrativas y misionales realizadas por los funcionarios y contratistas de la entidad.
</t>
  </si>
  <si>
    <t>CLL 37</t>
  </si>
  <si>
    <t>Todos los pisos</t>
  </si>
  <si>
    <t>Manejo de Archivo, publicaciones, impresión y fotocopiado de documentos que genera la ANLA,
comunicaciones internas y externas, documentos y correspondencia en medio físico.</t>
  </si>
  <si>
    <t xml:space="preserve">Consumo de papel </t>
  </si>
  <si>
    <t>NORMAL</t>
  </si>
  <si>
    <t>Residuos solidos</t>
  </si>
  <si>
    <t>Agotamiento de Recursos</t>
  </si>
  <si>
    <t>Todos</t>
  </si>
  <si>
    <t>Negativo</t>
  </si>
  <si>
    <t>Diaria</t>
  </si>
  <si>
    <t>Fuera de las instalaciones</t>
  </si>
  <si>
    <t>Aplica, cumplo y debo mejorar</t>
  </si>
  <si>
    <t>Moderada</t>
  </si>
  <si>
    <t>Buenas Practicas Ambientales
Programa de Gestión de residuos
Política Gobierno Digital en desarrollo del Modelo Integrado de Planeación y Gestión dentro Res 556/2018</t>
  </si>
  <si>
    <t>CAXDAC</t>
  </si>
  <si>
    <t>Pisos 4°, 12° y 13°</t>
  </si>
  <si>
    <t>Uso continúo de energía en impresoras, fotocopiadora, computadoras, equipos de comunicación y en general equipo electrónico, Uso del servicio de energía eléctrica 
para fuentes de iluminación</t>
  </si>
  <si>
    <t>Consumo de energía eléctrica</t>
  </si>
  <si>
    <t>Gasto de energia</t>
  </si>
  <si>
    <t>Energético</t>
  </si>
  <si>
    <t>Programa de uso eficiente de energía.
Guia de Buenas Practicas Ambientales</t>
  </si>
  <si>
    <t>Materiales de oficina/insumos</t>
  </si>
  <si>
    <t>Generación de residuos no peligrosos aprovechables</t>
  </si>
  <si>
    <t xml:space="preserve">Fomento de buenas prácticas ambientales </t>
  </si>
  <si>
    <t>Suelo</t>
  </si>
  <si>
    <t>Positivo</t>
  </si>
  <si>
    <t>Programa de Gestión integral de residuos.
Contrato de reciclaje Gestor autorizado</t>
  </si>
  <si>
    <t>Consumo de alimentos- bebidas y otros</t>
  </si>
  <si>
    <t>Generación Residuos Ordinarios</t>
  </si>
  <si>
    <t xml:space="preserve">Sobrepresión del 
relleno sanitario </t>
  </si>
  <si>
    <t>Programa de Gestión integral de residuos.
Guia de Buenas Practicas Ambientales</t>
  </si>
  <si>
    <t>Uso de baños</t>
  </si>
  <si>
    <t>Baños de todos los pisos</t>
  </si>
  <si>
    <t>Agua utilizada para
el funcionamiento de la batería
sanitaria (Sanitario, Orinal y
lavamanos)</t>
  </si>
  <si>
    <t>Consumo de agua</t>
  </si>
  <si>
    <t>Aguas residuales</t>
  </si>
  <si>
    <t>Agua</t>
  </si>
  <si>
    <t xml:space="preserve">Programa de Ahorro y uso eficiente de agua </t>
  </si>
  <si>
    <t>Baños Pisos 4°, 12° y 13°</t>
  </si>
  <si>
    <t>Jabón de manos, ambientadores</t>
  </si>
  <si>
    <t>Consumo de productos químicos</t>
  </si>
  <si>
    <t>Aumento en la demanda de recursos</t>
  </si>
  <si>
    <t>Área más amplia</t>
  </si>
  <si>
    <t>No Aplica</t>
  </si>
  <si>
    <t>Baja</t>
  </si>
  <si>
    <t>Guia de Buenas Practicas Ambientales.</t>
  </si>
  <si>
    <t>papel aseo/ toallas aseo</t>
  </si>
  <si>
    <t>residuos solidos</t>
  </si>
  <si>
    <t>Contaminación del suelo</t>
  </si>
  <si>
    <t>Mensual</t>
  </si>
  <si>
    <t>Programa de Gestión integral de residuos.</t>
  </si>
  <si>
    <t>agua/jabon</t>
  </si>
  <si>
    <t>Generación de aguas residuales domésticas</t>
  </si>
  <si>
    <t>Contaminación del Agua</t>
  </si>
  <si>
    <t>Aplica y cumplo</t>
  </si>
  <si>
    <t xml:space="preserve">Guía de Buenas Practicas Ambientales
</t>
  </si>
  <si>
    <t>energia para Iluminación y secadores de manos</t>
  </si>
  <si>
    <t>Programa de uso eficiente de energía.</t>
  </si>
  <si>
    <t>Desplazamiento en autos de servidores públicos</t>
  </si>
  <si>
    <t>N/A</t>
  </si>
  <si>
    <t>Parqueaderos y
exteriores</t>
  </si>
  <si>
    <t>Gasolina, Diésel o gas natural</t>
  </si>
  <si>
    <t>Consumo de combustibles</t>
  </si>
  <si>
    <t>vertimiento en suelo, emisiones</t>
  </si>
  <si>
    <t>A nivel informativo</t>
  </si>
  <si>
    <t>Contrato de mantenimiento de vehículos.</t>
  </si>
  <si>
    <t>Aire</t>
  </si>
  <si>
    <t>Emisión de fuentes móviles</t>
  </si>
  <si>
    <t>emisiones de CO2 - NO2</t>
  </si>
  <si>
    <t>Contaminación del aire</t>
  </si>
  <si>
    <t xml:space="preserve">Hoja de vida de vehículos </t>
  </si>
  <si>
    <t>aceite, liquido de frenos y gasolina</t>
  </si>
  <si>
    <t>Derrames</t>
  </si>
  <si>
    <t>EMERGENCIA</t>
  </si>
  <si>
    <t>vertimiento en suelo</t>
  </si>
  <si>
    <t>Anual</t>
  </si>
  <si>
    <t>Procedimiento para la atención y respuesta ante
emergencias ambientales
Contar con Kit de emergencias ambientales.</t>
  </si>
  <si>
    <t xml:space="preserve">Asistencia Técnica/trabajo en campo </t>
  </si>
  <si>
    <t>Diferentes escenarios del país</t>
  </si>
  <si>
    <t>Papel del material impreso relacionado con los temas tratados</t>
  </si>
  <si>
    <t>Consumo de papel</t>
  </si>
  <si>
    <t>Reducida</t>
  </si>
  <si>
    <t xml:space="preserve">
Guía de Buenas Practicas Ambientales</t>
  </si>
  <si>
    <t>Diferentes escenarios del País</t>
  </si>
  <si>
    <t>materiales/alimentos-bebidas</t>
  </si>
  <si>
    <t>Contaminación del Suelo</t>
  </si>
  <si>
    <t>Guía de Buenas Practicas Ambientales</t>
  </si>
  <si>
    <t>Proceso de Apoyo
Gestión Administrativa</t>
  </si>
  <si>
    <t>Aseo de las instalaciones</t>
  </si>
  <si>
    <t>Todas las áreas de LA  ANLA</t>
  </si>
  <si>
    <t>Agua en actividades de lavado de implementos de aseo (traperos, limpiones, Balletillas entre otras, utilería (Losa, cubiertos entre otros),</t>
  </si>
  <si>
    <t>Programa de uso eficiente de agua 
Guía de Buenas Practicas Ambientales</t>
  </si>
  <si>
    <t>productos quimicos - liquidos para limpieza</t>
  </si>
  <si>
    <t>Manejo y consumo de sustancias Químicas</t>
  </si>
  <si>
    <t>alimentos-bebidas/otros</t>
  </si>
  <si>
    <t>agua</t>
  </si>
  <si>
    <t>Contaminación del agua</t>
  </si>
  <si>
    <t>Guía de Buenas Practicas Ambientales.</t>
  </si>
  <si>
    <t>Mantenimientos locativos</t>
  </si>
  <si>
    <t>Solventes, impermeabilizantes</t>
  </si>
  <si>
    <t>Semestral</t>
  </si>
  <si>
    <t>Exigencia ambiental en el Contrato de ferretería.
Supervisión ambiental al contratista. 
Buenas practicas ambientales.</t>
  </si>
  <si>
    <t>Derrame de productos químicos</t>
  </si>
  <si>
    <t>Contaminación de agua o suelo
Aumento del volumen de residuos a disponer</t>
  </si>
  <si>
    <t>Procedimiento para la atención y respuesta ante
emergencias ambientales.</t>
  </si>
  <si>
    <t>Piezas del inmobiliario, archivadores, estructuras metálicas para cortinas, balastros, canales para cableado, sillas, entre otros.</t>
  </si>
  <si>
    <t>Generación de residuos no aprovechables</t>
  </si>
  <si>
    <t>ladrillo, bloque, cemento, arena, otros</t>
  </si>
  <si>
    <t>Generación de escombros y otros residuos especiales</t>
  </si>
  <si>
    <t>pinturas, varsol, trapos y brochas impregnados con sustancias químicas como pinturas y otros), Como también de sus envases y empaques</t>
  </si>
  <si>
    <t>Generación de residuos peligrosos</t>
  </si>
  <si>
    <t>Operación de Planta Eléctrica</t>
  </si>
  <si>
    <t>Rampa- parqueadero</t>
  </si>
  <si>
    <t>ACPM</t>
  </si>
  <si>
    <t>ANORMAL</t>
  </si>
  <si>
    <t>Programa de mantenimiento de  Plantas Eléctricas</t>
  </si>
  <si>
    <t>aire</t>
  </si>
  <si>
    <t>Emisión de Ruido Ambiental</t>
  </si>
  <si>
    <t>Contaminación Auditiva</t>
  </si>
  <si>
    <t>Ruido</t>
  </si>
  <si>
    <t>Gases</t>
  </si>
  <si>
    <t>Emisión de Gases</t>
  </si>
  <si>
    <t>Derrame de combustible</t>
  </si>
  <si>
    <t>Buenas practicas para el almacenamiento y cargue de combustible
Diques de contención
Procedimiento de atención de emergencias</t>
  </si>
  <si>
    <t>Operación de Bombas de Agua</t>
  </si>
  <si>
    <t>Piso -1 y -2</t>
  </si>
  <si>
    <t>Energía eléctrica</t>
  </si>
  <si>
    <t>Programa de Uso eficiente de Energía
Mantenimiento de las bombas</t>
  </si>
  <si>
    <t>Mantenimiento de Bombas y Plantas Eléctricas</t>
  </si>
  <si>
    <t>Piso -1, -2
Rampa - parqueadero</t>
  </si>
  <si>
    <t>Lubricantes, desengrasantes, otros</t>
  </si>
  <si>
    <t xml:space="preserve">Exigencia ambiental en el Contrato de Mantenimiento 
Supervisión ambiental </t>
  </si>
  <si>
    <t>Empaques de cartón o plástico</t>
  </si>
  <si>
    <t>Aumento de residuos a aprovechar</t>
  </si>
  <si>
    <t>Programa de Gestión Integral de Residuos
Exigencia ambiental en los Contratos relacionados</t>
  </si>
  <si>
    <t>Aceites usados, trapos impregnados de solventes, filtros contaminados</t>
  </si>
  <si>
    <t>Incremento en el volumen de residuos peligrosos a disponer</t>
  </si>
  <si>
    <t>Uso de Ascensores</t>
  </si>
  <si>
    <t>Ascensor en todos los pisos</t>
  </si>
  <si>
    <t>Programa de Uso eficiente de Energía
Guía de Buenas Practicas Ambientales.</t>
  </si>
  <si>
    <t xml:space="preserve"> CAXDAC</t>
  </si>
  <si>
    <t>Ascensor para el Piso 4° y 12° -13°</t>
  </si>
  <si>
    <t>Mantenimiento de Ascensores</t>
  </si>
  <si>
    <t xml:space="preserve"> Ascensor en todos los pisos</t>
  </si>
  <si>
    <t>Desengrasantes y otros</t>
  </si>
  <si>
    <t xml:space="preserve">Programa de Gestión Integral de Residuos
Exigencia ambiental en los Contratos relacionados
Supervisión  ambiental </t>
  </si>
  <si>
    <t>Aceites usados, filtros y trapos contaminadas</t>
  </si>
  <si>
    <t>Mantenimiento de Equipos de Aire Acondicionado</t>
  </si>
  <si>
    <t>Piso -1 Data center - Archivo</t>
  </si>
  <si>
    <t xml:space="preserve">R 22 en centro de cómputo </t>
  </si>
  <si>
    <t>Uso de gases refrigerantes</t>
  </si>
  <si>
    <t>emisiones</t>
  </si>
  <si>
    <t>Afectación de la capa de ozono</t>
  </si>
  <si>
    <t>Uso de gases refrigerantes permitidos por la legislación
Exigencias ambientales en el contrato 
Supervisión  ambiental</t>
  </si>
  <si>
    <t>Escape de R22</t>
  </si>
  <si>
    <t>Escape de gas refrigerante</t>
  </si>
  <si>
    <t>Exigencias ambientales en el contrato 
Supervisión  ambiental</t>
  </si>
  <si>
    <t>Vigilancia</t>
  </si>
  <si>
    <t>Parqueaderos y Área Perimetral</t>
  </si>
  <si>
    <t>Ladrido de los perros de vigilancia canina</t>
  </si>
  <si>
    <t>Generación de ruido</t>
  </si>
  <si>
    <t>Exigencias en el contrato de acuerdo a la normatividad aplicable 
Supervisión del contrato</t>
  </si>
  <si>
    <t>Fumigación</t>
  </si>
  <si>
    <t>Todas las áreas</t>
  </si>
  <si>
    <t>Productos químicos</t>
  </si>
  <si>
    <t>Generación de emisiones atmosféricas</t>
  </si>
  <si>
    <t>Plaguicidas</t>
  </si>
  <si>
    <t>Envases de plaguicidas</t>
  </si>
  <si>
    <t>Almacenamiento de residuos</t>
  </si>
  <si>
    <t>Centro de Acopio de Residuos</t>
  </si>
  <si>
    <t>Residuos</t>
  </si>
  <si>
    <t>Buenas practicas para el almacenamiento de residuos 
Programa de Gestión Integral de Residuos</t>
  </si>
  <si>
    <t>Proceso de Apoyo
Gestión Técnologica</t>
  </si>
  <si>
    <t>Servicio de Fotocopiado, Impresión y Scaneado</t>
  </si>
  <si>
    <t>CLL 37 / CAXDAC</t>
  </si>
  <si>
    <t>Papel y tintas de impresión</t>
  </si>
  <si>
    <t>Suministro de papel y tóner</t>
  </si>
  <si>
    <t>Programa de Uso Racional de Energía
Exigencia ambiental de Equipos de consumo eficiente de energía</t>
  </si>
  <si>
    <t>Tóner y cartuchos de impresión</t>
  </si>
  <si>
    <t>Adquisición y Mantenimiento de Equipos de Computo</t>
  </si>
  <si>
    <t>Productos químicos de limpieza de equipos electrónicos</t>
  </si>
  <si>
    <t>Residuos de Aparatos Eléctricos y Electrónicos</t>
  </si>
  <si>
    <t>Generación de RAEE's</t>
  </si>
  <si>
    <t>Incremento en el volumen de RAEE's a disponer</t>
  </si>
  <si>
    <t>Programa de Gestión Integral de Residuos
Exigencia ambiental en los Contratos 
Supervisión  ambiental</t>
  </si>
  <si>
    <t>Mantenimiento de la UPS</t>
  </si>
  <si>
    <t>CLL 37/CAXDAC</t>
  </si>
  <si>
    <t>Piso -1</t>
  </si>
  <si>
    <t>Baterías de UPS</t>
  </si>
  <si>
    <t>Exigencia ambiental en los Contratos 
Supervisión  ambiental</t>
  </si>
  <si>
    <t>Mantenimiento de Aire Acondicionado</t>
  </si>
  <si>
    <t xml:space="preserve">Centro de Cómputo </t>
  </si>
  <si>
    <t>R 21</t>
  </si>
  <si>
    <t>Uso de gases refrigerantes permitios por la legislación
Exigencias ambientales en el contrato
Supervisión  ambiental</t>
  </si>
  <si>
    <t>Escape de R21</t>
  </si>
  <si>
    <t xml:space="preserve">Exigencia ambiental en el Contrato 
Supervisión ambiental </t>
  </si>
  <si>
    <t>FASE DE LA ACTIVIDAD O SERVICIO</t>
  </si>
  <si>
    <t xml:space="preserve">Antes </t>
  </si>
  <si>
    <t>Durante</t>
  </si>
  <si>
    <t>Después</t>
  </si>
  <si>
    <t>Condición de operación</t>
  </si>
  <si>
    <t>Normal</t>
  </si>
  <si>
    <t>Anormal</t>
  </si>
  <si>
    <t>Emergencia</t>
  </si>
  <si>
    <t>ORIGEN DE LA ACTIVIDAD</t>
  </si>
  <si>
    <t>Propia</t>
  </si>
  <si>
    <t>Externa</t>
  </si>
  <si>
    <t>Existencia Legal</t>
  </si>
  <si>
    <t>Si y está reglamentada</t>
  </si>
  <si>
    <t>Si y no está reglamentada</t>
  </si>
  <si>
    <t>Cumplimiento Legal</t>
  </si>
  <si>
    <t>Cumple</t>
  </si>
  <si>
    <t>No aplica</t>
  </si>
  <si>
    <t>No cumple</t>
  </si>
  <si>
    <t>Frecuencia</t>
  </si>
  <si>
    <t>Diario</t>
  </si>
  <si>
    <t>Semanal</t>
  </si>
  <si>
    <t>Bimensual</t>
  </si>
  <si>
    <t>Trimestral</t>
  </si>
  <si>
    <t>Alto</t>
  </si>
  <si>
    <t>Moderado</t>
  </si>
  <si>
    <t>Bajo</t>
  </si>
  <si>
    <t>ALCANCE</t>
  </si>
  <si>
    <t>Extenso (Tiene efecto o es tratado fuera de los límites de la organización)</t>
  </si>
  <si>
    <t>Extenso</t>
  </si>
  <si>
    <t>Local (No rebasa los límites o es tratado dentro de la organización)</t>
  </si>
  <si>
    <t xml:space="preserve">Local </t>
  </si>
  <si>
    <t>Puntual (Tiene efecto en un espacio reducido dentro de la organización)</t>
  </si>
  <si>
    <t>Puntual</t>
  </si>
  <si>
    <t>Exigencia</t>
  </si>
  <si>
    <t>Si se presenta una o más de las siguientes condiciones: 
1 Existe o existió acción legal contra la organización; 
2 Existe reclamo de la comunidad (insatisfacción justificada); 
3 Existe un acuerdo firmado con un cliente o comunidad; 
4 Existe reclamo de los empleados (insatisfacción justificada)</t>
  </si>
  <si>
    <t>Existe</t>
  </si>
  <si>
    <t>Cualquiera de las anteriores sin implicaciones legales</t>
  </si>
  <si>
    <t>Existe con implicación legales</t>
  </si>
  <si>
    <t>No existe acuerdo o reclamo</t>
  </si>
  <si>
    <t>Gestión</t>
  </si>
  <si>
    <t>No existe gestión en cuanto a las acciones emprendidas contra la organización o la gestión no ha sido satisfactoria o bien sea no se ha cumplido el acuerdo</t>
  </si>
  <si>
    <t>No existe gestión</t>
  </si>
  <si>
    <t>La gestión ha sido satisfactoria o el acuerdo sigue vigente</t>
  </si>
  <si>
    <t>Gestión satisfactoria</t>
  </si>
  <si>
    <t>Control</t>
  </si>
  <si>
    <t>Aplicación rutinaria</t>
  </si>
  <si>
    <t>Rutinario</t>
  </si>
  <si>
    <t>Se aplica eventualmente</t>
  </si>
  <si>
    <t>Eventual</t>
  </si>
  <si>
    <t>Fecha</t>
  </si>
  <si>
    <t>05-08-2022</t>
  </si>
  <si>
    <t>Versión</t>
  </si>
  <si>
    <t>Código</t>
  </si>
  <si>
    <t>GA-FO-15</t>
  </si>
  <si>
    <t>FASE DE ACTIVIDAD / SERVICIO 
(Ciclo de vida)</t>
  </si>
  <si>
    <t>LOCALIZACION</t>
  </si>
  <si>
    <t>ENTRADAS 
(Que usa)</t>
  </si>
  <si>
    <t>CONDICION DE OPERACIÓN</t>
  </si>
  <si>
    <t>SALIDAS
(Que genera)</t>
  </si>
  <si>
    <t>RIESGO</t>
  </si>
  <si>
    <t>VALORACIÓN</t>
  </si>
  <si>
    <t>SIGNIFICANCIA</t>
  </si>
  <si>
    <t>CONTROL</t>
  </si>
  <si>
    <t xml:space="preserve">MANEJO AMBIENTAL </t>
  </si>
  <si>
    <t>LEGAL</t>
  </si>
  <si>
    <t>IMPACTO</t>
  </si>
  <si>
    <t>PARTES INTERESADAS</t>
  </si>
  <si>
    <t>SIGNIFICANCIA
 TOTAL</t>
  </si>
  <si>
    <t>SIGNIFICATIVO ALTO</t>
  </si>
  <si>
    <t xml:space="preserve">SIGNIFICATIVO MEDIO </t>
  </si>
  <si>
    <t xml:space="preserve">SIGNIFICATIVO BAJO </t>
  </si>
  <si>
    <t>AMENAZA</t>
  </si>
  <si>
    <t>OPORTUNIDAD</t>
  </si>
  <si>
    <t>Existencia</t>
  </si>
  <si>
    <t>Cumplimiento</t>
  </si>
  <si>
    <t>Severidad</t>
  </si>
  <si>
    <t>Alcance</t>
  </si>
  <si>
    <t xml:space="preserve">Actividades administrativas y misionales realizadas </t>
  </si>
  <si>
    <t>Instalaciones Internas</t>
  </si>
  <si>
    <t>Manejo de archivo, publicaciones, impresión y fotocopiado de documentos que genera la ANLA, comunicaciones internas y externas, documentos y correspondencia en medio físico.</t>
  </si>
  <si>
    <t xml:space="preserve">Contaminacion del suelo. Consumo excesivo de energía.  </t>
  </si>
  <si>
    <t xml:space="preserve">Uso de papel de fuentes renovables </t>
  </si>
  <si>
    <t>Control Operacional</t>
  </si>
  <si>
    <t xml:space="preserve">
GA-MN-10 MANUAL BUENAS PRACTICAS AMBIENTALES</t>
  </si>
  <si>
    <t>Uso continúo de energía en impresoras, fotocopiadora, computadoras, equipos de comunicación y en general equipo electrónico, Uso del servicio de energía eléctrica para fuentes de iluminación</t>
  </si>
  <si>
    <t>Gasto de energía</t>
  </si>
  <si>
    <t xml:space="preserve">Agotamiento de Recursos. </t>
  </si>
  <si>
    <t>Alto consumo de la energía</t>
  </si>
  <si>
    <t>Sensibilización a funcionarios y contratistas</t>
  </si>
  <si>
    <t xml:space="preserve">
GA-MN-10 MANUAL BUENAS PRACTICAS AMBIENTALES 
Contrato de servicio de impresoras con requisitos asociados a impresoras de bajo consumo energetico. Compra de equipos de computo con caracteristicas de  de bajo consumo energetico</t>
  </si>
  <si>
    <t>Generación de residuos aprovechables</t>
  </si>
  <si>
    <t xml:space="preserve">Agotamiento de Recursos </t>
  </si>
  <si>
    <t>Aumento de residuos al relleno sanitario</t>
  </si>
  <si>
    <t>GA-PN-02 PLAN GESTIÓN INTEGRAL DE RESIDUOS SÓLIDOS -PGIRS</t>
  </si>
  <si>
    <t>Generación Residuos No Aprovechables</t>
  </si>
  <si>
    <t>Sobrepresión del 
relleno sanitario . contaminación de suelo y/o fuentes hidricas.</t>
  </si>
  <si>
    <t xml:space="preserve">Desempeño Ambiental </t>
  </si>
  <si>
    <t>GA-PN-02 PLAN GESTIÓN INTEGRAL DE RESIDUOS SÓLIDOS -PGIRS
GA-MN-10 MANUAL BUENAS PRACTICAS AMBIENTALES</t>
  </si>
  <si>
    <t>Adquisición de bienes y servicios</t>
  </si>
  <si>
    <t>Bienes muebles e inmuebles y servicios</t>
  </si>
  <si>
    <t>Control ambiental de procesos, productos y servicios comprados</t>
  </si>
  <si>
    <t>Agotamiento de los Recursos</t>
  </si>
  <si>
    <t>Mejora ambiental en los procesos productos y servicios que adquiere la entidad</t>
  </si>
  <si>
    <t>Mecanismos de mejora, control y seguimiento.</t>
  </si>
  <si>
    <t>Criterios ambientales en procesos de contratación de bienes y servicios</t>
  </si>
  <si>
    <t>Baños de Instalaciones Internas</t>
  </si>
  <si>
    <t>Agua utilizada para el funcionamiento de la batería sanitaria (Sanitario, Orinal y lavamanos)</t>
  </si>
  <si>
    <t>Agotamiento de Recursos. Contaminacion de fuentes hidricas</t>
  </si>
  <si>
    <t>Uso de sistemas ahorradores</t>
  </si>
  <si>
    <t>GA-MN-10 MANUAL BUENAS PRACTICAS AMBIENTALES</t>
  </si>
  <si>
    <t>Jabón de manos</t>
  </si>
  <si>
    <t>Aumento en la demanda de recursos. Contaminacoion de fuentes hidricas.</t>
  </si>
  <si>
    <t>Alto consumo de insumos</t>
  </si>
  <si>
    <t>Papel aseo/ toallas aseo</t>
  </si>
  <si>
    <t>Desplazamientos terrestes de servidores públicos</t>
  </si>
  <si>
    <t>Gasolina (vehículos)</t>
  </si>
  <si>
    <t>Emisiones de CO2 - NO2</t>
  </si>
  <si>
    <t>Agotamiento de Recursos. Contaminacion atmosferica</t>
  </si>
  <si>
    <t>Aumento de las emisiones GEI.</t>
  </si>
  <si>
    <t>Control con mantenimientos y revisiones</t>
  </si>
  <si>
    <t>Revisión tecno mecánica.
Curso Eco conduccion / SDA
Compra de vehiculos eléctricos (2)</t>
  </si>
  <si>
    <t>Aceite, liquido de frenos y gasolina  (vehículos)
(Proceso que es contratado, y para éste caso particular es externo a las instalaciones)</t>
  </si>
  <si>
    <t>Vertimiento en suelo</t>
  </si>
  <si>
    <t>Generacion de residuos peligrosos (contaminados).</t>
  </si>
  <si>
    <t>GA-PN-03 Plan de Atención de Emergencias Ambientales ANLA 
Contrato de mantenimiento de vehículos</t>
  </si>
  <si>
    <t>Electricidad  (vehículos)</t>
  </si>
  <si>
    <t>Consumo de energía
eléctrica</t>
  </si>
  <si>
    <t>Alto consumo de energia</t>
  </si>
  <si>
    <t>Reduccion de emisiones de GEI. Sensibilización a funcionarios y contratistas</t>
  </si>
  <si>
    <t>Contrato de mantenimiento de vehículos.
GA-MN-10 MANUAL BUENAS PRACTICAS AMBIENTALES</t>
  </si>
  <si>
    <t>Desplazamientos aereos de servidores públicos</t>
  </si>
  <si>
    <t>Instalaciones Internas / externas</t>
  </si>
  <si>
    <t>Gasolina (aviones)</t>
  </si>
  <si>
    <t>Emisiones de CO2, CH4, N2O</t>
  </si>
  <si>
    <t>Altas emisiones de GEI. Aumento de la huella de carbono de la entidad.</t>
  </si>
  <si>
    <t>Deterioro del recurso.</t>
  </si>
  <si>
    <t>Contaminacion de fuentes hidricas</t>
  </si>
  <si>
    <t>Sensibilización a personal de aseo</t>
  </si>
  <si>
    <t>Productos químicos - líquidos para limpieza y desinfeccion</t>
  </si>
  <si>
    <t>Manejo de sustancias Químicas</t>
  </si>
  <si>
    <t>Alto consumo de insumos y  contaminación al suelo</t>
  </si>
  <si>
    <t>Sensibilización a personal de aseo. Verificacion de fichas de seguridad.</t>
  </si>
  <si>
    <t>Contrato aseo y cafetería</t>
  </si>
  <si>
    <t>Mantenimiento en infraestructura</t>
  </si>
  <si>
    <t>Piezas del inmobiliario, archivadores,  balastros, canales para cableado, sillas, entre otros.</t>
  </si>
  <si>
    <t>Generación de residuos aprovechables / no aprovechables</t>
  </si>
  <si>
    <t>Mantenimiento red electrica</t>
  </si>
  <si>
    <t>Luminarias LED, cableado, piezas o repuestos para el sistema electrico</t>
  </si>
  <si>
    <t>Generación de residuos especiales</t>
  </si>
  <si>
    <t xml:space="preserve">Piezas, tubería LED, residuos de cobre o cable </t>
  </si>
  <si>
    <t>Contaminación del ambiente</t>
  </si>
  <si>
    <t>Incremento en el volumen de residuos especiales a disponer</t>
  </si>
  <si>
    <t xml:space="preserve">Mantenimiento red hídrica </t>
  </si>
  <si>
    <t xml:space="preserve">Fugas </t>
  </si>
  <si>
    <t>Daño a la infraestructura</t>
  </si>
  <si>
    <t>Desperdicio del recurso agua</t>
  </si>
  <si>
    <t>Mantenimiento preventivo de las redes</t>
  </si>
  <si>
    <t xml:space="preserve">Sensibilización a funcionarios y contratistas. </t>
  </si>
  <si>
    <t>Centro de Acopio de Residuos (Contenedor ubicado en sotano)</t>
  </si>
  <si>
    <t>Cartón, papel de archivo, botellas de plástico, carpetas, plegadiza, elementos metalicos (chatarra).</t>
  </si>
  <si>
    <t>Residuos solidos aprovechables</t>
  </si>
  <si>
    <t>Aumento de volumen de generación de residuos</t>
  </si>
  <si>
    <t>Proceso de Apoyo
Gestión Tecnológica</t>
  </si>
  <si>
    <t>Servicio de Fotocopiado, Impresión y Escaneado</t>
  </si>
  <si>
    <t>Papel</t>
  </si>
  <si>
    <t xml:space="preserve">Suministro de papel </t>
  </si>
  <si>
    <t>Aumento en la demanda de recursos.  Deterioro de los recursos.</t>
  </si>
  <si>
    <t>Tóner</t>
  </si>
  <si>
    <t>Contrato de servicio de impresoras con requisitos asociados a programas de aprovechamiento y disposicion final de toners.</t>
  </si>
  <si>
    <t>Productos químicos de limpieza y mantenimiento de impresoras (Proceso que es contratado)</t>
  </si>
  <si>
    <t>Emisiones</t>
  </si>
  <si>
    <t>Contaminación de los recursos naturales</t>
  </si>
  <si>
    <t>Contaminación al suelo y fuentes hidricas</t>
  </si>
  <si>
    <t>Exigencias ambientales en el contrato por acuerdo marco de tienda virtual.</t>
  </si>
  <si>
    <t>Adquisición Equipos de Computo</t>
  </si>
  <si>
    <t>Residuos de Aparatos Eléctricos y Electrónicos (RAEE)</t>
  </si>
  <si>
    <t>Aumento de residuos al relleno sanitario. Incremento en el volumen de RAEE's a disponer</t>
  </si>
  <si>
    <t>Atención al ciudadano</t>
  </si>
  <si>
    <t>Posibles situaciones de orden público que puedan desembocar en ataques a las instalaciones</t>
  </si>
  <si>
    <t xml:space="preserve">Centro de Orientación al Ciudadano (Locales 110, 111 y 112) </t>
  </si>
  <si>
    <t>Materiales de la infraestructura del lugar</t>
  </si>
  <si>
    <t xml:space="preserve">Generación de residuos No aprovechables </t>
  </si>
  <si>
    <t>Residuos No Aprovechables</t>
  </si>
  <si>
    <t>Contaminación y  daño a la infraestructura</t>
  </si>
  <si>
    <t xml:space="preserve">GA-PN-02 PLAN GESTIÓN INTEGRAL DE RESIDUOS SÓLIDOS -PGIRS
GA-PN-03 PLAN DE ATENCIÓN DE EMERGENCIAS AMBIENTALES ANLA </t>
  </si>
  <si>
    <t>Desastres naturales</t>
  </si>
  <si>
    <t>Terremoto, incendio</t>
  </si>
  <si>
    <t>Generación de escombros</t>
  </si>
  <si>
    <t>Escombros</t>
  </si>
  <si>
    <t xml:space="preserve">Contaminación y  Daño a la infraestructura. Deterioro de los recursos. </t>
  </si>
  <si>
    <t xml:space="preserve">GA-PN-03  PLAN DE ATENCIÓN DE EMERGENCIAS AMBIENTALES ANLA </t>
  </si>
  <si>
    <t>Aumento en la generación de residuos solidos No Aprovechables. Sobrellenado de relleno sanitario.</t>
  </si>
  <si>
    <t xml:space="preserve">ENTRADAS 
</t>
  </si>
  <si>
    <t>SALIDAS</t>
  </si>
  <si>
    <t>Uso continúo de energía en impresoras, fotocopiadora, computadoras, equipos de comunicación y en general equipo electrónico. Uso del servicio de energía eléctrica para fuentes de iluminación.</t>
  </si>
  <si>
    <t>Agua en actividades de lavado de implementos de aseo (traperos, limpiones, balletillas entre otras) y elementos de utilería (Pocillos, vasos, platos, entre otros).</t>
  </si>
  <si>
    <t>Residuos aprovechables</t>
  </si>
  <si>
    <t>Residuos sólidos</t>
  </si>
  <si>
    <t>Mantenimiento red eléctrica</t>
  </si>
  <si>
    <t>Acopio temporal de residuos aprovechables</t>
  </si>
  <si>
    <t xml:space="preserve">Residuos No Aprovechables </t>
  </si>
  <si>
    <t>Atención al ciudadano y posibles situaciones de orden público que puedan desembocar en ataques a las instalaciones</t>
  </si>
  <si>
    <t>Visitas de campo para evaluación y seguimiento ambiental</t>
  </si>
  <si>
    <t>Territorio nacional / Zonas rurales y urbanas</t>
  </si>
  <si>
    <t>Uso de recursos</t>
  </si>
  <si>
    <t>Personal técnico</t>
  </si>
  <si>
    <t xml:space="preserve">Residuos sólidos </t>
  </si>
  <si>
    <t>Agotamiento de recursos</t>
  </si>
  <si>
    <t>Proceso Estrategico
Direccionamiento Tecnológico</t>
  </si>
  <si>
    <t xml:space="preserve">Generación de residuos, consumo de energía, consumo de agua.  </t>
  </si>
  <si>
    <t xml:space="preserve">GA-MN-10 MANUAL BUENAS PRACTICAS AMBIENTALES
TH-FO-23 MEDEVAC </t>
  </si>
  <si>
    <t>Consumo de gasolina</t>
  </si>
  <si>
    <t>Fugas de agua</t>
  </si>
  <si>
    <t>Página:</t>
  </si>
  <si>
    <t>1 de 2</t>
  </si>
  <si>
    <t xml:space="preserve">FECHA DE ACTUALIZACION </t>
  </si>
  <si>
    <t>RESPONSABLE</t>
  </si>
  <si>
    <t>Profesional SGA</t>
  </si>
  <si>
    <t>DESCRIPCION DEL CAMBIO</t>
  </si>
  <si>
    <t>JUSTIFICACION</t>
  </si>
  <si>
    <t>De acuerdo con la ctualizacion del alcance del SGA, se incluye la actividad como parte del ciclo de vida de las actividades misionales de la entidad.</t>
  </si>
  <si>
    <t>Se incluye la actividad "Mantenimiento de vehiculos" en la actividad Desplazamientos terrestes de servidores públicos, del Procesos Estratégicos, Misionales y de Apoyo.</t>
  </si>
  <si>
    <t>Se incluye actividad de Visitas de campo para evaluación y seguimiento ambiental, del Procesos Estratégicos, Misionales y de Apoyo.</t>
  </si>
  <si>
    <t>Aceite, liquido de frenos y gasolina  (vehículos).</t>
  </si>
  <si>
    <t>Aceite lubricantes, liquido de frenos y gasolina, repuestos. Filtros de aceite/aire/combustible
Baterías. Agua de lavado. Energía eléctrica
(Proceso que es contratado, y para éste caso particular es externo a las instalaciones).</t>
  </si>
  <si>
    <t>Generación de residuos peligrosos (aceites usados, filtros contaminados, trapos con grasa).</t>
  </si>
  <si>
    <t>Residuos Peligrosos</t>
  </si>
  <si>
    <t>Contaminación del suelo y agua por derrames o mala disposición de aceites usados y residuos contaminados.</t>
  </si>
  <si>
    <t>Derrames de aceites al suelo o alcantarillado.</t>
  </si>
  <si>
    <t xml:space="preserve">Seguimiento al contratista de la correcta disposición de residuos generados. </t>
  </si>
  <si>
    <t>Revisión tecno mecánica. Plan de mantenimiento GA-FO-17. Trazabilidad de soportes de gestión de residuos al contratista.</t>
  </si>
  <si>
    <t xml:space="preserve">Se contempla el aspecto ambiental asociado como una emergencia, y se identifica que debe incluirse como una condicion de operación normal. </t>
  </si>
  <si>
    <t>Visitas de usuarios a las instalaciones de la entidad -  Centro de Contacto (Atención al ciudadano).</t>
  </si>
  <si>
    <t>Agua utilizada para el funcionamiento de la batería sanitaria (Sanitario, Orinal y lavamanos). Residuos. Energía eléctrica (iluminación, equipos de cómputo, aires acondicionados)</t>
  </si>
  <si>
    <t>Consumo de agua y energía en el uso de baños, y generación de residuos.</t>
  </si>
  <si>
    <t>Aguas residuales. Emisiones GEI.Residuos sólidos.</t>
  </si>
  <si>
    <t>Sensibilización a usuarios.</t>
  </si>
  <si>
    <t>Agotamiento de los Recursos. Aumento de huella de carbono.</t>
  </si>
  <si>
    <t xml:space="preserve">Aumento de consumo de recursos y generación de residuos. </t>
  </si>
  <si>
    <t>Implementación de estrategias establecidas en la  POLITICA DE USO EFICIENTE Y AHORRO DE ENERGÍA (GA-PL-01) y MANUAL BUENAS PRACTICAS AMBIENTALES (GA-MN-10).</t>
  </si>
  <si>
    <t>La presencialidad de usuarios en las instalaciones de la ANLA, para reuniones conlas diferentes dependencias, reuniones interinstitucionales y los ciudadanos que se acercan a realizar trámites en el centro de contacto.</t>
  </si>
  <si>
    <t>Aire acondicionado</t>
  </si>
  <si>
    <t>Reuniones en las instalaciones - Eventos institucionales en territorio.</t>
  </si>
  <si>
    <t>Uso intensivo de energía eléctrica en equipos de aire acondicionado.</t>
  </si>
  <si>
    <t>Emisiones GEI</t>
  </si>
  <si>
    <t>Incorporar sistemas pasivos de ventilación e iluminación natural en auditorios y oficinas.
Compensar huella de carbono asociada a eventos masivos (ej.: audiencias públicas).</t>
  </si>
  <si>
    <t>Incremento en la huella de carbono institucional y contribución al calentamiento global.</t>
  </si>
  <si>
    <r>
      <t xml:space="preserve">Aumento de la dependencia de climatización por variaciones climáticas extremas asociadas al </t>
    </r>
    <r>
      <rPr>
        <b/>
        <sz val="12"/>
        <color theme="1"/>
        <rFont val="Calibri"/>
        <family val="2"/>
        <scheme val="minor"/>
      </rPr>
      <t>cambio climatico.</t>
    </r>
  </si>
  <si>
    <t>Implementación de buenas prácticas ambientales (GA-MN-10 MANUAL BUENAS PRACTICAS AMBIENTALES), y las estrategias estabecidas para el ahorroy uso eficiente de energía ( GA-PL-01 POLITICA DE USO EFICIENTE Y AHORRO DE ENERGÍA)</t>
  </si>
  <si>
    <t>Se asocia el aspecto e impacto ambiental con el Cambio climatico, por las condiciones anormales que generan el uso de aire acondicionado o climatización dentro y fuera de las iinstalaciones de la entidad.</t>
  </si>
  <si>
    <t>Se incluye la actividad "Reuniones en las instalaciones - Eventos institucionales en territorio" en  Procesos Estratégicos, Misionales y de Apoyo, asociado con el aspecto ambiental : Uso intensivo de energía eléctrica en equipos de aire acondicionado.</t>
  </si>
  <si>
    <t>Taller de Mantenimiento preventivo y correctivo de vehículos</t>
  </si>
  <si>
    <t>Vehículos propios</t>
  </si>
  <si>
    <t xml:space="preserve">Se inculye la actividad "Visitas de usuarios a las instalaciones de la entidad - Centro de Contacto" </t>
  </si>
  <si>
    <t>2 de 2</t>
  </si>
  <si>
    <t>Agotamiento de Recursos. Contaminación atmosférica. Incremento en la huella de carbono contribución al calentamiento global.</t>
  </si>
  <si>
    <r>
      <t xml:space="preserve">Aumento de la dependencia de climatización en los vehículos por variaciones climáticas anormales asociadas al </t>
    </r>
    <r>
      <rPr>
        <b/>
        <sz val="12"/>
        <color theme="1"/>
        <rFont val="Calibri"/>
        <family val="2"/>
        <scheme val="minor"/>
      </rPr>
      <t>cambio climatico.</t>
    </r>
  </si>
  <si>
    <t>Capacitación a conductores en eco conducción.</t>
  </si>
  <si>
    <t>Contrato de mantenimiento de vehículos. Capacitación a conductores.</t>
  </si>
  <si>
    <t>Estrategias de presencialidad en territoriode los profesionales, y contribucióna a la compensación de emisiones con el proyecto CO2BIO de LATAM. Monitoreo del calculo de la huella de carbono con la herramienta GA-FO-50 HERRAMIENTA DE ESTIMACIÓN Y CÁLCULO DE GASES DE EFECTO INVERNADERO (GEI)</t>
  </si>
  <si>
    <t>En la actividad "Desplazamientos terrestes de servidores públicos" se incluye la entrada "Aire acondicionado".</t>
  </si>
  <si>
    <t>Se determina que por causa del cambio climatico los vehiculos deban usar de forma anormal el aire acondicionado y por ende aumentar el consumo de gasolina.</t>
  </si>
  <si>
    <t>Sobrepresión del 
relleno sanitario, contaminación de suelo y/o fuentes hidricas.</t>
  </si>
  <si>
    <t xml:space="preserve">Entrega de dotación y elementos de protección personal. </t>
  </si>
  <si>
    <t>Camisas, pantalones, chalecos, gorras, zapatos de seguridad, gafas, guantes, batas.</t>
  </si>
  <si>
    <t>Se realizaron ajustes en algunas coumnas como el origen de la actividad para las actividades de mantenimiento, Servicio de Fotocopiado, Impresión y Escaneado.</t>
  </si>
  <si>
    <t>Se cambian de "Propio" a "Externo" debido a que no se realiza al interior de las instalaciones de la entidad, o son realizadas por un tercero.</t>
  </si>
  <si>
    <t>Generación Residuos especiales.</t>
  </si>
  <si>
    <t>Residuos sólidos No Aprovechables / especiales.</t>
  </si>
  <si>
    <t>Incorporación de actividades de economía circular.</t>
  </si>
  <si>
    <t>N.A</t>
  </si>
  <si>
    <t>Se contempla la actividad para la formulación de un plan de economía circular para la gestión de residuos textiles.</t>
  </si>
  <si>
    <t>Se incluye la actividad "Entrega de dotación y elementos de protección personal."</t>
  </si>
  <si>
    <t>Articulación del proceso de bajas institucionales con programas de reciclaje y gestión ambientalmente adecuada de residuos electrónicos.</t>
  </si>
  <si>
    <t xml:space="preserve">Se modificó la oportunidad para la actividad "Adquisición Equipos de Computo". </t>
  </si>
  <si>
    <t xml:space="preserve">Se modificó la oportunidad para la actividad "Entrega de dotación y elementos de protección personal." </t>
  </si>
  <si>
    <t xml:space="preserve">Se modificó la oportunidad para la actividad "Desastres naturales" y "Posibles situaciones de orden público que puedan desembocar en ataques a las instalaciones". </t>
  </si>
  <si>
    <t>Se modifica la oportunidad y se ajusta asi: Articulación del proceso de bajas institucionales con programas de reciclaje y gestión ambientalmente adecuada de residuos electrónicos.</t>
  </si>
  <si>
    <t>Se ajusta la oportunidad con la incorporación de actividades de economía circular.</t>
  </si>
  <si>
    <t>Se determina que no aplica oportunidad para estas actividades.</t>
  </si>
  <si>
    <t>Donación a una corporación que trabaja con población vulnerable, contribuyendo a la reducción de residuos enviados a disposición final, al fortalecimiento de la economía circular y a la generación de recursos económicos para el sostenimiento de programas de inclusión y apoyo social.</t>
  </si>
  <si>
    <t xml:space="preserve">Se modificó la oportunidad para la actividad "Acopio temporal de residuos aprovechables." </t>
  </si>
  <si>
    <t>Se ajusta la oportunidad mejorando la redacción para mencionar la donación a una corporación que trabaja con población vulnerable, como actividad de responsabilidad social con enfoque ambiental.</t>
  </si>
  <si>
    <t>Garantizar la gestión ambientalmente adecuada de los cartuchos de tóner agotados mediante su entrega a gestores autorizados.</t>
  </si>
  <si>
    <t>Se modificó la oportunidad para la actividad "Servicio de Fotocopiado, Impresión y Escaneado"</t>
  </si>
  <si>
    <t>Se ajusta la oportunidad, considerando que no son cartuchos reutilizables sino tóner de un solo uso. Se determina como orpotunidad Garantizar la gestión ambientalmente adecuada de los cartuchos de tóner agotados mediante su entrega a gestores autorizados.</t>
  </si>
  <si>
    <t>Garantizar la gestión ambientalmente adecuada a través de programas posconsumo.</t>
  </si>
  <si>
    <t>Sensibilización a funcionarios y contratistas en el ahorro y uso eficiente de los recursos.</t>
  </si>
  <si>
    <t>Sensibilización a funcionarios y contratistas en ahorro y uso eficiente de energía.</t>
  </si>
  <si>
    <t>Reduccion de emisiones de GEI. Sensibilización a funcionarios y contratistas.</t>
  </si>
  <si>
    <t xml:space="preserve">Seguimiento al arrendador de la correcta disposición de residuos generados. </t>
  </si>
  <si>
    <r>
      <rPr>
        <b/>
        <sz val="11"/>
        <color theme="1"/>
        <rFont val="Calibri"/>
        <family val="2"/>
        <scheme val="minor"/>
      </rPr>
      <t>FECHA ACTUALIZACION</t>
    </r>
    <r>
      <rPr>
        <sz val="11"/>
        <color theme="1"/>
        <rFont val="Calibri"/>
        <family val="2"/>
        <scheme val="minor"/>
      </rPr>
      <t>: 04-06-2026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</si>
</sst>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3"/>
      <color theme="1"/>
      <name val="Arial Narrow"/>
      <family val="2"/>
    </font>
    <font>
      <sz val="13"/>
      <name val="Arial Narrow"/>
      <family val="2"/>
    </font>
    <font>
      <sz val="20"/>
      <name val="Arial Narrow"/>
      <family val="2"/>
    </font>
    <font>
      <sz val="12"/>
      <name val="Arial Narrow"/>
      <family val="2"/>
    </font>
    <font>
      <sz val="13"/>
      <color theme="8"/>
      <name val="Arial Narrow"/>
      <family val="2"/>
    </font>
    <font>
      <sz val="13"/>
      <color rgb="FFFF0000"/>
      <name val="Arial Narrow"/>
      <family val="2"/>
    </font>
    <font>
      <sz val="13"/>
      <color theme="8" tint="-0.249977111117893"/>
      <name val="Arial Narrow"/>
      <family val="2"/>
    </font>
    <font>
      <sz val="13"/>
      <color theme="5" tint="-0.249977111117893"/>
      <name val="Arial Narrow"/>
      <family val="2"/>
    </font>
    <font>
      <sz val="8"/>
      <color theme="1"/>
      <name val="Arial Narrow"/>
      <family val="2"/>
    </font>
    <font>
      <b/>
      <sz val="13"/>
      <color theme="1"/>
      <name val="Arial Narrow"/>
      <family val="2"/>
    </font>
    <font>
      <sz val="9"/>
      <color indexed="81"/>
      <name val="Tahoma"/>
      <family val="2"/>
    </font>
    <font>
      <b/>
      <sz val="9"/>
      <color indexed="81"/>
      <name val="Tahoma"/>
      <family val="2"/>
    </font>
    <font>
      <sz val="12"/>
      <color theme="1"/>
      <name val="Calibri"/>
      <family val="2"/>
      <scheme val="minor"/>
    </font>
    <font>
      <b/>
      <sz val="12"/>
      <color theme="1"/>
      <name val="Calibri"/>
      <family val="2"/>
      <scheme val="minor"/>
    </font>
    <font>
      <b/>
      <sz val="20"/>
      <color theme="1"/>
      <name val="Calibri"/>
      <family val="2"/>
      <scheme val="minor"/>
    </font>
    <font>
      <sz val="12"/>
      <color rgb="FF000000"/>
      <name val="Arial"/>
      <family val="2"/>
    </font>
    <font>
      <i/>
      <sz val="12"/>
      <color rgb="FF000000"/>
      <name val="Arial"/>
      <family val="2"/>
    </font>
    <font>
      <sz val="9"/>
      <color rgb="FF000000"/>
      <name val="Tahoma"/>
      <family val="2"/>
    </font>
    <font>
      <sz val="11"/>
      <color theme="1"/>
      <name val="Arial"/>
      <family val="2"/>
    </font>
    <font>
      <sz val="12"/>
      <color rgb="FFFF0000"/>
      <name val="Calibri"/>
      <family val="2"/>
      <scheme val="minor"/>
    </font>
    <font>
      <sz val="12"/>
      <name val="Calibri"/>
      <family val="2"/>
      <scheme val="minor"/>
    </font>
    <font>
      <b/>
      <sz val="14"/>
      <color theme="1"/>
      <name val="Arial"/>
      <family val="2"/>
    </font>
    <font>
      <b/>
      <sz val="14"/>
      <name val="Arial"/>
      <family val="2"/>
    </font>
    <font>
      <sz val="14"/>
      <name val="Arial"/>
      <family val="2"/>
    </font>
    <font>
      <b/>
      <sz val="10"/>
      <color theme="0"/>
      <name val="Calibri"/>
      <family val="2"/>
      <scheme val="minor"/>
    </font>
    <font>
      <b/>
      <sz val="11"/>
      <color theme="1"/>
      <name val="Calibri"/>
      <family val="2"/>
      <scheme val="minor"/>
    </font>
  </fonts>
  <fills count="13">
    <fill>
      <patternFill patternType="none"/>
    </fill>
    <fill>
      <patternFill patternType="gray125"/>
    </fill>
    <fill>
      <patternFill patternType="solid">
        <fgColor theme="9" tint="0.39997558519241921"/>
        <bgColor indexed="64"/>
      </patternFill>
    </fill>
    <fill>
      <patternFill patternType="solid">
        <fgColor theme="9" tint="0.39997558519241921"/>
        <bgColor rgb="FFFFFF99"/>
      </patternFill>
    </fill>
    <fill>
      <patternFill patternType="solid">
        <fgColor theme="9" tint="0.39997558519241921"/>
        <bgColor rgb="FF6699FF"/>
      </patternFill>
    </fill>
    <fill>
      <patternFill patternType="solid">
        <fgColor theme="9" tint="0.39997558519241921"/>
        <bgColor rgb="FFBDBDFF"/>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7"/>
        <bgColor indexed="64"/>
      </patternFill>
    </fill>
    <fill>
      <patternFill patternType="solid">
        <fgColor theme="8" tint="0.59999389629810485"/>
        <bgColor indexed="64"/>
      </patternFill>
    </fill>
    <fill>
      <patternFill patternType="solid">
        <fgColor theme="9" tint="0.39997558519241921"/>
        <bgColor rgb="FF99FF33"/>
      </patternFill>
    </fill>
    <fill>
      <patternFill patternType="solid">
        <fgColor rgb="FF009E4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s>
  <cellStyleXfs count="1">
    <xf numFmtId="0" fontId="0" fillId="0" borderId="0"/>
  </cellStyleXfs>
  <cellXfs count="177">
    <xf numFmtId="0" fontId="0" fillId="0" borderId="0" xfId="0"/>
    <xf numFmtId="0" fontId="6" fillId="0" borderId="0" xfId="0" applyFont="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0" xfId="0"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wrapText="1"/>
    </xf>
    <xf numFmtId="0" fontId="6" fillId="0" borderId="0" xfId="0" applyFont="1"/>
    <xf numFmtId="0" fontId="9" fillId="6"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7" borderId="1" xfId="0" applyFont="1" applyFill="1" applyBorder="1" applyAlignment="1">
      <alignment horizontal="center" vertical="center" wrapText="1"/>
    </xf>
    <xf numFmtId="0" fontId="10" fillId="0" borderId="0" xfId="0" applyFont="1"/>
    <xf numFmtId="0" fontId="10" fillId="0" borderId="0" xfId="0" applyFont="1" applyAlignment="1">
      <alignment horizontal="center" vertical="center" wrapText="1"/>
    </xf>
    <xf numFmtId="0" fontId="9" fillId="0" borderId="1" xfId="0" applyFont="1" applyBorder="1" applyAlignment="1">
      <alignment horizontal="center" vertical="center"/>
    </xf>
    <xf numFmtId="0" fontId="9" fillId="8" borderId="1" xfId="0" applyFont="1" applyFill="1" applyBorder="1" applyAlignment="1">
      <alignment horizontal="center" vertical="center"/>
    </xf>
    <xf numFmtId="0" fontId="11" fillId="0" borderId="0" xfId="0" applyFont="1"/>
    <xf numFmtId="0" fontId="11" fillId="0" borderId="0" xfId="0" applyFont="1" applyAlignment="1">
      <alignment horizontal="center" vertical="center" wrapText="1"/>
    </xf>
    <xf numFmtId="0" fontId="9" fillId="9" borderId="1" xfId="0" applyFont="1" applyFill="1" applyBorder="1" applyAlignment="1">
      <alignment horizontal="center" vertical="center" wrapText="1"/>
    </xf>
    <xf numFmtId="0" fontId="9" fillId="9" borderId="1" xfId="0" applyFont="1" applyFill="1" applyBorder="1" applyAlignment="1">
      <alignment horizontal="center" vertical="center"/>
    </xf>
    <xf numFmtId="0" fontId="11" fillId="9" borderId="0" xfId="0" applyFont="1" applyFill="1"/>
    <xf numFmtId="0" fontId="11" fillId="9" borderId="0" xfId="0" applyFont="1" applyFill="1" applyAlignment="1">
      <alignment horizontal="center" vertical="center" wrapText="1"/>
    </xf>
    <xf numFmtId="0" fontId="10" fillId="9" borderId="0" xfId="0" applyFont="1" applyFill="1"/>
    <xf numFmtId="0" fontId="10" fillId="9" borderId="0" xfId="0" applyFont="1" applyFill="1" applyAlignment="1">
      <alignment horizontal="center" vertical="center" wrapText="1"/>
    </xf>
    <xf numFmtId="0" fontId="7" fillId="0" borderId="0" xfId="0" applyFont="1"/>
    <xf numFmtId="0" fontId="7"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xf>
    <xf numFmtId="0" fontId="6"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3" xfId="0" applyBorder="1" applyAlignment="1">
      <alignment vertical="center" wrapText="1"/>
    </xf>
    <xf numFmtId="0" fontId="0" fillId="0" borderId="3" xfId="0" applyBorder="1" applyAlignment="1">
      <alignment horizontal="center" vertical="center"/>
    </xf>
    <xf numFmtId="0" fontId="0" fillId="0" borderId="0" xfId="0" applyAlignment="1">
      <alignment vertical="center" wrapText="1"/>
    </xf>
    <xf numFmtId="0" fontId="0" fillId="10" borderId="1" xfId="0" applyFill="1" applyBorder="1" applyAlignment="1">
      <alignment vertical="center" wrapText="1"/>
    </xf>
    <xf numFmtId="0" fontId="0" fillId="10" borderId="1" xfId="0" applyFill="1" applyBorder="1" applyAlignment="1">
      <alignment horizontal="center" vertical="center" wrapText="1"/>
    </xf>
    <xf numFmtId="0" fontId="0" fillId="10" borderId="1" xfId="0" applyFill="1" applyBorder="1" applyAlignment="1">
      <alignment horizontal="center" vertical="center"/>
    </xf>
    <xf numFmtId="0" fontId="0" fillId="10" borderId="1" xfId="0" applyFill="1" applyBorder="1" applyAlignment="1">
      <alignment horizontal="left" vertical="center" wrapText="1"/>
    </xf>
    <xf numFmtId="1" fontId="0" fillId="10" borderId="1" xfId="0" applyNumberFormat="1" applyFill="1" applyBorder="1" applyAlignment="1">
      <alignment horizontal="center" vertical="center"/>
    </xf>
    <xf numFmtId="0" fontId="0" fillId="10" borderId="4" xfId="0" applyFill="1" applyBorder="1" applyAlignment="1">
      <alignment vertical="center" wrapText="1"/>
    </xf>
    <xf numFmtId="0" fontId="18" fillId="0" borderId="0" xfId="0" applyFont="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center" vertical="center" wrapText="1"/>
    </xf>
    <xf numFmtId="0" fontId="18" fillId="0" borderId="0" xfId="0" applyFont="1"/>
    <xf numFmtId="0" fontId="18" fillId="0" borderId="0" xfId="0" applyFont="1" applyAlignment="1">
      <alignment horizontal="justify" vertical="center" wrapText="1"/>
    </xf>
    <xf numFmtId="0" fontId="19" fillId="2"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xf>
    <xf numFmtId="49" fontId="26" fillId="0" borderId="1" xfId="0" applyNumberFormat="1" applyFont="1" applyBorder="1" applyAlignment="1">
      <alignment horizontal="center" vertical="center"/>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164" fontId="5" fillId="0" borderId="1" xfId="0" applyNumberFormat="1" applyFont="1" applyBorder="1" applyAlignment="1">
      <alignment horizontal="center" vertical="center"/>
    </xf>
    <xf numFmtId="0" fontId="5" fillId="0" borderId="12" xfId="0" applyFont="1" applyBorder="1" applyAlignment="1">
      <alignment horizontal="center" vertical="center"/>
    </xf>
    <xf numFmtId="0" fontId="5" fillId="0" borderId="4" xfId="0" applyFont="1" applyBorder="1" applyAlignment="1">
      <alignment horizontal="center" vertical="center" wrapText="1"/>
    </xf>
    <xf numFmtId="0" fontId="5"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0" xfId="0" applyFont="1" applyAlignment="1">
      <alignment horizontal="justify" vertical="center" wrapText="1"/>
    </xf>
    <xf numFmtId="0" fontId="3" fillId="0" borderId="1" xfId="0" applyFont="1" applyBorder="1" applyAlignment="1">
      <alignment horizontal="center" vertical="center" wrapText="1"/>
    </xf>
    <xf numFmtId="0" fontId="28" fillId="0" borderId="18" xfId="0" applyFont="1" applyBorder="1" applyAlignment="1">
      <alignment horizontal="left" vertical="center"/>
    </xf>
    <xf numFmtId="0" fontId="28" fillId="0" borderId="21" xfId="0" applyFont="1" applyBorder="1" applyAlignment="1">
      <alignment horizontal="left" vertical="center"/>
    </xf>
    <xf numFmtId="0" fontId="28" fillId="0" borderId="21" xfId="0" applyFont="1" applyBorder="1" applyAlignment="1">
      <alignment horizontal="left" vertical="center" wrapText="1"/>
    </xf>
    <xf numFmtId="0" fontId="28" fillId="0" borderId="25" xfId="0" applyFont="1" applyBorder="1" applyAlignment="1">
      <alignment horizontal="left" vertical="center" wrapText="1"/>
    </xf>
    <xf numFmtId="0" fontId="29" fillId="0" borderId="26" xfId="0" applyFont="1" applyBorder="1" applyAlignment="1">
      <alignment horizontal="center" vertical="center" wrapText="1"/>
    </xf>
    <xf numFmtId="14" fontId="0" fillId="7" borderId="1" xfId="0" applyNumberFormat="1" applyFill="1" applyBorder="1" applyAlignment="1">
      <alignment horizontal="center" vertical="center"/>
    </xf>
    <xf numFmtId="0" fontId="0" fillId="7" borderId="1" xfId="0" applyFill="1" applyBorder="1" applyAlignment="1">
      <alignment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3" xfId="0" applyFont="1" applyBorder="1" applyAlignment="1">
      <alignment horizontal="center" vertical="center" wrapText="1"/>
    </xf>
    <xf numFmtId="0" fontId="0" fillId="0" borderId="27" xfId="0" applyBorder="1" applyAlignment="1">
      <alignment horizontal="left"/>
    </xf>
    <xf numFmtId="0" fontId="0" fillId="0" borderId="6" xfId="0" applyBorder="1" applyAlignment="1">
      <alignment horizontal="left"/>
    </xf>
    <xf numFmtId="0" fontId="2"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19" fillId="2"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1" fillId="0" borderId="3" xfId="0" applyFont="1" applyBorder="1" applyAlignment="1">
      <alignment horizontal="center" vertical="center" wrapText="1"/>
    </xf>
    <xf numFmtId="0" fontId="25" fillId="0" borderId="0" xfId="0" applyFont="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20" fillId="0" borderId="0" xfId="0" applyFont="1" applyAlignment="1">
      <alignment horizontal="center" vertical="center" wrapText="1"/>
    </xf>
    <xf numFmtId="0" fontId="20" fillId="0" borderId="8" xfId="0" applyFont="1" applyBorder="1" applyAlignment="1">
      <alignment horizontal="center" vertical="center" wrapText="1"/>
    </xf>
    <xf numFmtId="0" fontId="19" fillId="5" borderId="1" xfId="0" applyFont="1" applyFill="1" applyBorder="1" applyAlignment="1">
      <alignment horizontal="center" vertical="center" wrapText="1"/>
    </xf>
    <xf numFmtId="0" fontId="19" fillId="2" borderId="1" xfId="0" applyFont="1" applyFill="1" applyBorder="1" applyAlignment="1">
      <alignment horizontal="center" vertical="center"/>
    </xf>
    <xf numFmtId="0" fontId="19" fillId="3" borderId="1" xfId="0" applyFont="1" applyFill="1" applyBorder="1" applyAlignment="1">
      <alignment horizontal="center" vertical="center"/>
    </xf>
    <xf numFmtId="0" fontId="19" fillId="11" borderId="1" xfId="0" applyFont="1" applyFill="1" applyBorder="1" applyAlignment="1">
      <alignment horizontal="center" vertical="center"/>
    </xf>
    <xf numFmtId="0" fontId="19" fillId="3"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5" fillId="0" borderId="12" xfId="0" applyFont="1" applyBorder="1" applyAlignment="1">
      <alignment horizontal="center" vertical="center" wrapText="1"/>
    </xf>
    <xf numFmtId="0" fontId="19" fillId="2" borderId="9"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4" fillId="0" borderId="1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7"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9" borderId="1" xfId="0" applyFont="1" applyFill="1" applyBorder="1" applyAlignment="1">
      <alignment horizontal="center" vertical="center" wrapText="1"/>
    </xf>
    <xf numFmtId="0" fontId="9" fillId="8" borderId="1" xfId="0" applyFont="1" applyFill="1" applyBorder="1" applyAlignment="1">
      <alignment horizontal="center" vertical="center"/>
    </xf>
    <xf numFmtId="0" fontId="9" fillId="6"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10" borderId="1" xfId="0" applyFill="1" applyBorder="1" applyAlignment="1">
      <alignment horizontal="center" vertical="center" wrapText="1"/>
    </xf>
    <xf numFmtId="0" fontId="0" fillId="10" borderId="3" xfId="0" applyFill="1" applyBorder="1" applyAlignment="1">
      <alignment horizontal="center" vertical="center" wrapText="1"/>
    </xf>
    <xf numFmtId="0" fontId="0" fillId="10" borderId="4" xfId="0" applyFill="1" applyBorder="1" applyAlignment="1">
      <alignment horizontal="center" vertical="center" wrapText="1"/>
    </xf>
    <xf numFmtId="0" fontId="0" fillId="10" borderId="2" xfId="0" applyFill="1" applyBorder="1" applyAlignment="1">
      <alignment horizontal="center" vertical="center" wrapText="1"/>
    </xf>
    <xf numFmtId="0" fontId="0" fillId="0" borderId="1" xfId="0" applyBorder="1" applyAlignment="1">
      <alignment horizontal="center" vertical="center" wrapText="1"/>
    </xf>
    <xf numFmtId="0" fontId="0" fillId="10" borderId="6" xfId="0" applyFill="1" applyBorder="1" applyAlignment="1">
      <alignment horizontal="center" vertical="center" wrapText="1"/>
    </xf>
    <xf numFmtId="0" fontId="0" fillId="10" borderId="5" xfId="0" applyFill="1" applyBorder="1" applyAlignment="1">
      <alignment horizontal="center" vertical="center" wrapText="1"/>
    </xf>
    <xf numFmtId="0" fontId="0" fillId="7" borderId="12" xfId="0" applyFill="1" applyBorder="1" applyAlignment="1">
      <alignment horizontal="center" vertical="center" wrapText="1"/>
    </xf>
    <xf numFmtId="0" fontId="0" fillId="7" borderId="14" xfId="0" applyFill="1" applyBorder="1" applyAlignment="1">
      <alignment horizontal="center" vertical="center" wrapText="1"/>
    </xf>
    <xf numFmtId="0" fontId="0" fillId="7" borderId="13" xfId="0" applyFill="1" applyBorder="1" applyAlignment="1">
      <alignment horizontal="center" vertical="center" wrapText="1"/>
    </xf>
    <xf numFmtId="0" fontId="0" fillId="0" borderId="15" xfId="0" applyBorder="1" applyAlignment="1">
      <alignment horizontal="center"/>
    </xf>
    <xf numFmtId="0" fontId="0" fillId="0" borderId="16"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27" fillId="0" borderId="17"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0" xfId="0" applyFont="1" applyAlignment="1">
      <alignment horizontal="center" vertical="center" wrapText="1"/>
    </xf>
    <xf numFmtId="0" fontId="27" fillId="0" borderId="20"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23" xfId="0" applyFont="1" applyBorder="1" applyAlignment="1">
      <alignment horizontal="center" vertical="center" wrapText="1"/>
    </xf>
    <xf numFmtId="0" fontId="30" fillId="12" borderId="1" xfId="0" applyFont="1" applyFill="1" applyBorder="1" applyAlignment="1">
      <alignment horizontal="center" vertical="center" wrapText="1"/>
    </xf>
    <xf numFmtId="0" fontId="30" fillId="12" borderId="1" xfId="0" applyFont="1" applyFill="1" applyBorder="1" applyAlignment="1">
      <alignment horizontal="center" vertical="center"/>
    </xf>
    <xf numFmtId="0" fontId="30" fillId="12" borderId="9" xfId="0" applyFont="1" applyFill="1" applyBorder="1" applyAlignment="1">
      <alignment horizontal="center" vertical="center" wrapText="1"/>
    </xf>
    <xf numFmtId="0" fontId="30" fillId="12" borderId="27" xfId="0" applyFont="1" applyFill="1" applyBorder="1" applyAlignment="1">
      <alignment horizontal="center" vertical="center" wrapText="1"/>
    </xf>
    <xf numFmtId="0" fontId="30" fillId="12" borderId="6" xfId="0" applyFont="1" applyFill="1" applyBorder="1" applyAlignment="1">
      <alignment horizontal="center" vertical="center" wrapText="1"/>
    </xf>
    <xf numFmtId="0" fontId="30" fillId="12" borderId="11" xfId="0" applyFont="1" applyFill="1" applyBorder="1" applyAlignment="1">
      <alignment horizontal="center" vertical="center" wrapText="1"/>
    </xf>
    <xf numFmtId="0" fontId="30" fillId="12" borderId="8" xfId="0" applyFont="1" applyFill="1" applyBorder="1" applyAlignment="1">
      <alignment horizontal="center" vertical="center" wrapText="1"/>
    </xf>
    <xf numFmtId="0" fontId="30" fillId="12" borderId="5" xfId="0" applyFont="1" applyFill="1" applyBorder="1" applyAlignment="1">
      <alignment horizontal="center" vertical="center" wrapText="1"/>
    </xf>
    <xf numFmtId="0" fontId="30" fillId="12" borderId="9" xfId="0" applyFont="1" applyFill="1" applyBorder="1" applyAlignment="1">
      <alignment horizontal="center" vertical="center"/>
    </xf>
    <xf numFmtId="0" fontId="30" fillId="12" borderId="27" xfId="0" applyFont="1" applyFill="1" applyBorder="1" applyAlignment="1">
      <alignment horizontal="center" vertical="center"/>
    </xf>
    <xf numFmtId="0" fontId="30" fillId="12" borderId="6" xfId="0" applyFont="1" applyFill="1" applyBorder="1" applyAlignment="1">
      <alignment horizontal="center" vertical="center"/>
    </xf>
    <xf numFmtId="0" fontId="30" fillId="12" borderId="11" xfId="0" applyFont="1" applyFill="1" applyBorder="1" applyAlignment="1">
      <alignment horizontal="center" vertical="center"/>
    </xf>
    <xf numFmtId="0" fontId="30" fillId="12" borderId="8" xfId="0" applyFont="1" applyFill="1" applyBorder="1" applyAlignment="1">
      <alignment horizontal="center" vertical="center"/>
    </xf>
    <xf numFmtId="0" fontId="30" fillId="12" borderId="5" xfId="0" applyFont="1" applyFill="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7" borderId="1" xfId="0" applyFill="1" applyBorder="1" applyAlignment="1">
      <alignment horizontal="center" vertical="center" wrapText="1"/>
    </xf>
  </cellXfs>
  <cellStyles count="1">
    <cellStyle name="Normal" xfId="0" builtinId="0"/>
  </cellStyles>
  <dxfs count="18">
    <dxf>
      <fill>
        <patternFill>
          <bgColor rgb="FF92D050"/>
        </patternFill>
      </fill>
    </dxf>
    <dxf>
      <fill>
        <patternFill>
          <bgColor rgb="FFFFFF29"/>
        </patternFill>
      </fill>
    </dxf>
    <dxf>
      <fill>
        <patternFill>
          <bgColor rgb="FFFF4B4B"/>
        </patternFill>
      </fill>
    </dxf>
    <dxf>
      <fill>
        <patternFill>
          <bgColor rgb="FF66FF33"/>
        </patternFill>
      </fill>
    </dxf>
    <dxf>
      <fill>
        <patternFill>
          <bgColor rgb="FFFFFF00"/>
        </patternFill>
      </fill>
    </dxf>
    <dxf>
      <fill>
        <patternFill>
          <bgColor rgb="FFFF0000"/>
        </patternFill>
      </fill>
    </dxf>
    <dxf>
      <fill>
        <patternFill>
          <bgColor indexed="17"/>
        </patternFill>
      </fill>
    </dxf>
    <dxf>
      <fill>
        <patternFill>
          <fgColor rgb="FFFF0000"/>
          <bgColor rgb="FFFF0000"/>
        </patternFill>
      </fill>
    </dxf>
    <dxf>
      <fill>
        <patternFill>
          <fgColor rgb="FFFFC000"/>
          <bgColor rgb="FFCC6600"/>
        </patternFill>
      </fill>
    </dxf>
    <dxf>
      <fill>
        <patternFill>
          <fgColor rgb="FFFFFF00"/>
          <bgColor rgb="FFFFFF00"/>
        </patternFill>
      </fill>
    </dxf>
    <dxf>
      <fill>
        <patternFill>
          <bgColor indexed="17"/>
        </patternFill>
      </fill>
    </dxf>
    <dxf>
      <fill>
        <patternFill>
          <fgColor rgb="FFFF0000"/>
          <bgColor rgb="FFFF0000"/>
        </patternFill>
      </fill>
    </dxf>
    <dxf>
      <fill>
        <patternFill>
          <fgColor rgb="FFFFC000"/>
          <bgColor rgb="FFCC6600"/>
        </patternFill>
      </fill>
    </dxf>
    <dxf>
      <fill>
        <patternFill>
          <fgColor rgb="FFFFFF00"/>
          <bgColor rgb="FFFFFF00"/>
        </patternFill>
      </fill>
    </dxf>
    <dxf>
      <fill>
        <patternFill>
          <bgColor indexed="17"/>
        </patternFill>
      </fill>
    </dxf>
    <dxf>
      <fill>
        <patternFill>
          <fgColor rgb="FFFF0000"/>
          <bgColor rgb="FFFF0000"/>
        </patternFill>
      </fill>
    </dxf>
    <dxf>
      <fill>
        <patternFill>
          <fgColor rgb="FFFFC000"/>
          <bgColor rgb="FFCC6600"/>
        </patternFill>
      </fill>
    </dxf>
    <dxf>
      <fill>
        <patternFill>
          <fgColor rgb="FFFFFF00"/>
          <bgColor rgb="FFFFFF00"/>
        </patternFill>
      </fill>
    </dxf>
  </dxfs>
  <tableStyles count="0" defaultTableStyle="TableStyleMedium2" defaultPivotStyle="PivotStyleLight16"/>
  <colors>
    <mruColors>
      <color rgb="FF00FFFF"/>
      <color rgb="FFFFFF00"/>
      <color rgb="FF66FF33"/>
      <color rgb="FFF68EB6"/>
      <color rgb="FFFF3300"/>
      <color rgb="FFF1518E"/>
      <color rgb="FFFF4B4B"/>
      <color rgb="FFFFFF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661679</xdr:colOff>
      <xdr:row>0</xdr:row>
      <xdr:rowOff>40822</xdr:rowOff>
    </xdr:from>
    <xdr:to>
      <xdr:col>3</xdr:col>
      <xdr:colOff>218937</xdr:colOff>
      <xdr:row>2</xdr:row>
      <xdr:rowOff>170868</xdr:rowOff>
    </xdr:to>
    <xdr:pic>
      <xdr:nvPicPr>
        <xdr:cNvPr id="2" name="Picture 5">
          <a:extLst>
            <a:ext uri="{FF2B5EF4-FFF2-40B4-BE49-F238E27FC236}">
              <a16:creationId xmlns:a16="http://schemas.microsoft.com/office/drawing/2014/main" id="{494F3BED-B5FB-4C37-AB4B-640F7CC93D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904" y="40822"/>
          <a:ext cx="1881358" cy="853946"/>
        </a:xfrm>
        <a:prstGeom prst="rect">
          <a:avLst/>
        </a:prstGeom>
        <a:solidFill>
          <a:srgbClr val="FFFFFF"/>
        </a:solidFill>
        <a:ln w="9525">
          <a:solidFill>
            <a:srgbClr val="FFFFFF"/>
          </a:solidFill>
          <a:miter lim="800000"/>
          <a:headEnd/>
          <a:tailEnd/>
        </a:ln>
      </xdr:spPr>
    </xdr:pic>
    <xdr:clientData/>
  </xdr:twoCellAnchor>
  <xdr:twoCellAnchor>
    <xdr:from>
      <xdr:col>1</xdr:col>
      <xdr:colOff>492997</xdr:colOff>
      <xdr:row>2</xdr:row>
      <xdr:rowOff>186524</xdr:rowOff>
    </xdr:from>
    <xdr:to>
      <xdr:col>3</xdr:col>
      <xdr:colOff>248244</xdr:colOff>
      <xdr:row>2</xdr:row>
      <xdr:rowOff>332643</xdr:rowOff>
    </xdr:to>
    <xdr:sp macro="" textlink="">
      <xdr:nvSpPr>
        <xdr:cNvPr id="3" name="5 CuadroTexto">
          <a:extLst>
            <a:ext uri="{FF2B5EF4-FFF2-40B4-BE49-F238E27FC236}">
              <a16:creationId xmlns:a16="http://schemas.microsoft.com/office/drawing/2014/main" id="{3B7D788E-673D-4006-85C8-C5C4193B9ACB}"/>
            </a:ext>
          </a:extLst>
        </xdr:cNvPr>
        <xdr:cNvSpPr txBox="1">
          <a:spLocks noChangeArrowheads="1"/>
        </xdr:cNvSpPr>
      </xdr:nvSpPr>
      <xdr:spPr bwMode="auto">
        <a:xfrm>
          <a:off x="769222" y="910424"/>
          <a:ext cx="2079347" cy="146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700" b="0" i="0" u="none" strike="noStrike" baseline="0">
              <a:solidFill>
                <a:srgbClr val="000000"/>
              </a:solidFill>
              <a:latin typeface="Arial Narrow"/>
            </a:rPr>
            <a:t>Ministerio de Ambiente y Desarrollo Sostenible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1088231</xdr:colOff>
      <xdr:row>0</xdr:row>
      <xdr:rowOff>8297</xdr:rowOff>
    </xdr:from>
    <xdr:to>
      <xdr:col>2</xdr:col>
      <xdr:colOff>357187</xdr:colOff>
      <xdr:row>3</xdr:row>
      <xdr:rowOff>203200</xdr:rowOff>
    </xdr:to>
    <xdr:pic>
      <xdr:nvPicPr>
        <xdr:cNvPr id="4" name="Imagen 9">
          <a:extLst>
            <a:ext uri="{FF2B5EF4-FFF2-40B4-BE49-F238E27FC236}">
              <a16:creationId xmlns:a16="http://schemas.microsoft.com/office/drawing/2014/main" id="{5943E75A-1908-3E58-9565-11008E102A6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1203"/>
        <a:stretch/>
      </xdr:blipFill>
      <xdr:spPr bwMode="auto">
        <a:xfrm>
          <a:off x="1088231" y="8297"/>
          <a:ext cx="2164556" cy="1261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atrices\Matriz%20de%20Aspectos%20Ambientales%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nla-my.sharepoint.com/Users/julie/OneDrive%20-%20ANLA%20-%20Autoridad%20Nacional%20de%20Licencias%20Ambientales/NO%20MISIONALES/IMPLEMENTACION_SGA/Matriz%20Aspecto%20Impacto%20Ambiental/Matriz_Aspectos_Impactos_Ambientales_2019.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anla-my.sharepoint.com/Users/soniamontano/OneDrive%20-%20ANLA%20-%20Autoridad%20Nacional%20de%20Licencias%20Ambientales/ANLA-SGA/Documentos%20Varios/C:/Users/julie/OneDrive%20-%20ANLA%20-%20Autoridad%20Nacional%20de%20Licencias%20Ambientales/NO%20MISIONALES/IMPLEMENTACION_SGA/Matriz%20Aspecto%20Impacto%20Ambiental/Matriz_Aspectos_Impactos_Ambientales_2019.xlsx?2E283CF7" TargetMode="External"/><Relationship Id="rId1" Type="http://schemas.openxmlformats.org/officeDocument/2006/relationships/externalLinkPath" Target="file:///\\2E283CF7\Matriz_Aspectos_Impactos_Ambientales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odología"/>
      <sheetName val="Hoja2"/>
      <sheetName val="Matriz AIA MADS V1"/>
      <sheetName val="Hoja1"/>
    </sheetNames>
    <sheetDataSet>
      <sheetData sheetId="0"/>
      <sheetData sheetId="1"/>
      <sheetData sheetId="2"/>
      <sheetData sheetId="3">
        <row r="1">
          <cell r="A1" t="str">
            <v>CLL 37</v>
          </cell>
          <cell r="B1" t="str">
            <v>NORMAL</v>
          </cell>
          <cell r="C1">
            <v>4</v>
          </cell>
          <cell r="D1">
            <v>1</v>
          </cell>
          <cell r="E1">
            <v>1</v>
          </cell>
          <cell r="F1">
            <v>1</v>
          </cell>
          <cell r="G1">
            <v>1</v>
          </cell>
        </row>
        <row r="2">
          <cell r="A2" t="str">
            <v>CAXDAC</v>
          </cell>
          <cell r="B2" t="str">
            <v>ANORMAL</v>
          </cell>
          <cell r="C2">
            <v>-4</v>
          </cell>
          <cell r="D2">
            <v>4</v>
          </cell>
          <cell r="E2">
            <v>4</v>
          </cell>
          <cell r="F2">
            <v>4</v>
          </cell>
          <cell r="G2">
            <v>4</v>
          </cell>
        </row>
        <row r="3">
          <cell r="A3" t="str">
            <v>CLL 37 / CAXDAC</v>
          </cell>
          <cell r="B3" t="str">
            <v xml:space="preserve">EMERGENCIA </v>
          </cell>
          <cell r="D3">
            <v>6</v>
          </cell>
          <cell r="E3">
            <v>6</v>
          </cell>
          <cell r="F3">
            <v>6</v>
          </cell>
          <cell r="G3">
            <v>6</v>
          </cell>
        </row>
        <row r="4">
          <cell r="A4" t="str">
            <v>NA</v>
          </cell>
          <cell r="D4">
            <v>8</v>
          </cell>
          <cell r="F4">
            <v>8</v>
          </cell>
        </row>
        <row r="5">
          <cell r="D5">
            <v>10</v>
          </cell>
          <cell r="F5">
            <v>10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sheetName val="Matriz de Aspectos e Impactos"/>
    </sheetNames>
    <sheetDataSet>
      <sheetData sheetId="0">
        <row r="3">
          <cell r="K3" t="str">
            <v>LEGISLACIÓN</v>
          </cell>
          <cell r="M3" t="str">
            <v>AFECTACIÓN</v>
          </cell>
        </row>
        <row r="4">
          <cell r="E4" t="str">
            <v>--</v>
          </cell>
          <cell r="F4" t="str">
            <v>0</v>
          </cell>
          <cell r="G4" t="str">
            <v>--</v>
          </cell>
          <cell r="H4">
            <v>0</v>
          </cell>
          <cell r="I4" t="str">
            <v>--</v>
          </cell>
          <cell r="J4">
            <v>0</v>
          </cell>
          <cell r="K4" t="str">
            <v>--</v>
          </cell>
          <cell r="L4">
            <v>0</v>
          </cell>
          <cell r="M4" t="str">
            <v>--</v>
          </cell>
          <cell r="N4">
            <v>0</v>
          </cell>
        </row>
        <row r="5">
          <cell r="E5" t="str">
            <v>Negativo</v>
          </cell>
          <cell r="F5">
            <v>4</v>
          </cell>
          <cell r="G5" t="str">
            <v>Anual</v>
          </cell>
          <cell r="H5">
            <v>1</v>
          </cell>
          <cell r="I5" t="str">
            <v>Reducida</v>
          </cell>
          <cell r="J5">
            <v>1</v>
          </cell>
          <cell r="K5" t="str">
            <v>No Aplica</v>
          </cell>
          <cell r="L5">
            <v>1</v>
          </cell>
          <cell r="M5" t="str">
            <v>Baja</v>
          </cell>
          <cell r="N5">
            <v>1</v>
          </cell>
        </row>
        <row r="6">
          <cell r="E6" t="str">
            <v>Positivo</v>
          </cell>
          <cell r="F6">
            <v>-4</v>
          </cell>
          <cell r="G6" t="str">
            <v>Semestral</v>
          </cell>
          <cell r="H6">
            <v>4</v>
          </cell>
          <cell r="I6" t="str">
            <v>Área más amplia</v>
          </cell>
          <cell r="J6">
            <v>4</v>
          </cell>
          <cell r="K6" t="str">
            <v>A nivel informativo</v>
          </cell>
          <cell r="L6">
            <v>4</v>
          </cell>
          <cell r="M6" t="str">
            <v>Moderada</v>
          </cell>
          <cell r="N6">
            <v>4</v>
          </cell>
        </row>
        <row r="7">
          <cell r="G7" t="str">
            <v>Mensual</v>
          </cell>
          <cell r="H7">
            <v>6</v>
          </cell>
          <cell r="I7" t="str">
            <v>Fuera de las instalaciones</v>
          </cell>
          <cell r="J7">
            <v>6</v>
          </cell>
          <cell r="K7" t="str">
            <v>Aplica y cumplo</v>
          </cell>
          <cell r="L7">
            <v>6</v>
          </cell>
          <cell r="M7" t="str">
            <v>Alta</v>
          </cell>
          <cell r="N7">
            <v>6</v>
          </cell>
        </row>
        <row r="8">
          <cell r="G8" t="str">
            <v>Semanal</v>
          </cell>
          <cell r="H8">
            <v>8</v>
          </cell>
          <cell r="K8" t="str">
            <v>Aplica, cumplo y debo mejorar</v>
          </cell>
          <cell r="L8">
            <v>8</v>
          </cell>
        </row>
        <row r="9">
          <cell r="G9" t="str">
            <v>Diaria</v>
          </cell>
          <cell r="H9">
            <v>10</v>
          </cell>
          <cell r="K9" t="str">
            <v>Aplica y no cumplo</v>
          </cell>
          <cell r="L9">
            <v>10</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sheetNames>
    <sheetDataSet>
      <sheetData sheetId="0"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I65"/>
  <sheetViews>
    <sheetView zoomScale="55" zoomScaleNormal="55" workbookViewId="0">
      <selection activeCell="F10" sqref="F10:F11"/>
    </sheetView>
  </sheetViews>
  <sheetFormatPr baseColWidth="10" defaultColWidth="11.42578125" defaultRowHeight="17.25" x14ac:dyDescent="0.3"/>
  <cols>
    <col min="1" max="1" width="4.140625" style="1" customWidth="1"/>
    <col min="2" max="5" width="17.42578125" style="1" customWidth="1"/>
    <col min="6" max="6" width="38" style="27" customWidth="1"/>
    <col min="7" max="7" width="17.42578125" style="28" customWidth="1"/>
    <col min="8" max="11" width="17.42578125" style="29" customWidth="1"/>
    <col min="12" max="12" width="11.140625" style="29" customWidth="1"/>
    <col min="13" max="13" width="2.42578125" style="30" customWidth="1"/>
    <col min="14" max="14" width="11.140625" style="29" customWidth="1"/>
    <col min="15" max="15" width="4.28515625" style="30" customWidth="1"/>
    <col min="16" max="16" width="11.140625" style="29" customWidth="1"/>
    <col min="17" max="17" width="2.42578125" style="30" customWidth="1"/>
    <col min="18" max="18" width="11.140625" style="29" customWidth="1"/>
    <col min="19" max="19" width="2.42578125" style="30" customWidth="1"/>
    <col min="20" max="20" width="11.140625" style="29" customWidth="1"/>
    <col min="21" max="21" width="2.42578125" style="30" customWidth="1"/>
    <col min="22" max="22" width="8.85546875" style="31" customWidth="1"/>
    <col min="23" max="23" width="24" style="29" customWidth="1"/>
    <col min="24" max="24" width="57.42578125" style="29" customWidth="1"/>
    <col min="25" max="25" width="11.42578125" style="9"/>
    <col min="26" max="35" width="9.28515625" style="1" customWidth="1"/>
    <col min="36" max="16384" width="11.42578125" style="9"/>
  </cols>
  <sheetData>
    <row r="1" spans="1:35" ht="28.5" customHeight="1" x14ac:dyDescent="0.3">
      <c r="A1" s="133"/>
      <c r="B1" s="133"/>
      <c r="C1" s="133"/>
      <c r="D1" s="133"/>
      <c r="E1" s="134" t="s">
        <v>0</v>
      </c>
      <c r="F1" s="134"/>
      <c r="G1" s="134"/>
      <c r="H1" s="134"/>
      <c r="I1" s="134"/>
      <c r="J1" s="134"/>
      <c r="K1" s="134"/>
      <c r="L1" s="134"/>
      <c r="M1" s="134"/>
      <c r="N1" s="134"/>
      <c r="O1" s="134"/>
      <c r="P1" s="134"/>
      <c r="Q1" s="134"/>
      <c r="R1" s="134"/>
      <c r="S1" s="134"/>
      <c r="T1" s="134"/>
      <c r="U1" s="134"/>
      <c r="V1" s="134"/>
      <c r="W1" s="7" t="s">
        <v>1</v>
      </c>
      <c r="X1" s="8">
        <v>43649</v>
      </c>
    </row>
    <row r="2" spans="1:35" ht="28.5" customHeight="1" x14ac:dyDescent="0.3">
      <c r="A2" s="133"/>
      <c r="B2" s="133"/>
      <c r="C2" s="133"/>
      <c r="D2" s="133"/>
      <c r="E2" s="134"/>
      <c r="F2" s="134"/>
      <c r="G2" s="134"/>
      <c r="H2" s="134"/>
      <c r="I2" s="134"/>
      <c r="J2" s="134"/>
      <c r="K2" s="134"/>
      <c r="L2" s="134"/>
      <c r="M2" s="134"/>
      <c r="N2" s="134"/>
      <c r="O2" s="134"/>
      <c r="P2" s="134"/>
      <c r="Q2" s="134"/>
      <c r="R2" s="134"/>
      <c r="S2" s="134"/>
      <c r="T2" s="134"/>
      <c r="U2" s="134"/>
      <c r="V2" s="134"/>
      <c r="W2" s="7" t="s">
        <v>2</v>
      </c>
      <c r="X2" s="7">
        <v>2</v>
      </c>
    </row>
    <row r="3" spans="1:35" ht="28.5" customHeight="1" x14ac:dyDescent="0.3">
      <c r="A3" s="133"/>
      <c r="B3" s="133"/>
      <c r="C3" s="133"/>
      <c r="D3" s="133"/>
      <c r="E3" s="134"/>
      <c r="F3" s="134"/>
      <c r="G3" s="134"/>
      <c r="H3" s="134"/>
      <c r="I3" s="134"/>
      <c r="J3" s="134"/>
      <c r="K3" s="134"/>
      <c r="L3" s="134"/>
      <c r="M3" s="134"/>
      <c r="N3" s="134"/>
      <c r="O3" s="134"/>
      <c r="P3" s="134"/>
      <c r="Q3" s="134"/>
      <c r="R3" s="134"/>
      <c r="S3" s="134"/>
      <c r="T3" s="134"/>
      <c r="U3" s="134"/>
      <c r="V3" s="134"/>
      <c r="W3" s="7" t="s">
        <v>3</v>
      </c>
      <c r="X3" s="7" t="s">
        <v>4</v>
      </c>
    </row>
    <row r="4" spans="1:35" ht="24" customHeight="1" x14ac:dyDescent="0.3">
      <c r="A4" s="132" t="s">
        <v>5</v>
      </c>
      <c r="B4" s="132" t="s">
        <v>6</v>
      </c>
      <c r="C4" s="132" t="s">
        <v>7</v>
      </c>
      <c r="D4" s="132" t="s">
        <v>8</v>
      </c>
      <c r="E4" s="132" t="s">
        <v>9</v>
      </c>
      <c r="F4" s="132" t="s">
        <v>10</v>
      </c>
      <c r="G4" s="132" t="s">
        <v>11</v>
      </c>
      <c r="H4" s="132" t="s">
        <v>12</v>
      </c>
      <c r="I4" s="132" t="s">
        <v>13</v>
      </c>
      <c r="J4" s="132" t="s">
        <v>14</v>
      </c>
      <c r="K4" s="132" t="s">
        <v>15</v>
      </c>
      <c r="L4" s="132" t="s">
        <v>16</v>
      </c>
      <c r="M4" s="132"/>
      <c r="N4" s="132"/>
      <c r="O4" s="132"/>
      <c r="P4" s="132"/>
      <c r="Q4" s="132"/>
      <c r="R4" s="132"/>
      <c r="S4" s="132"/>
      <c r="T4" s="132"/>
      <c r="U4" s="132"/>
      <c r="V4" s="132"/>
      <c r="W4" s="132" t="s">
        <v>17</v>
      </c>
      <c r="X4" s="132" t="s">
        <v>18</v>
      </c>
    </row>
    <row r="5" spans="1:35" ht="46.5" customHeight="1" x14ac:dyDescent="0.3">
      <c r="A5" s="132"/>
      <c r="B5" s="132"/>
      <c r="C5" s="132"/>
      <c r="D5" s="132"/>
      <c r="E5" s="132"/>
      <c r="F5" s="132"/>
      <c r="G5" s="132"/>
      <c r="H5" s="132"/>
      <c r="I5" s="132"/>
      <c r="J5" s="132"/>
      <c r="K5" s="132"/>
      <c r="L5" s="132" t="s">
        <v>19</v>
      </c>
      <c r="M5" s="132"/>
      <c r="N5" s="132" t="s">
        <v>20</v>
      </c>
      <c r="O5" s="132"/>
      <c r="P5" s="132" t="s">
        <v>21</v>
      </c>
      <c r="Q5" s="132"/>
      <c r="R5" s="132" t="s">
        <v>22</v>
      </c>
      <c r="S5" s="132"/>
      <c r="T5" s="132" t="s">
        <v>23</v>
      </c>
      <c r="U5" s="132"/>
      <c r="V5" s="10" t="s">
        <v>24</v>
      </c>
      <c r="W5" s="132"/>
      <c r="X5" s="132"/>
    </row>
    <row r="6" spans="1:35" ht="53.25" customHeight="1" x14ac:dyDescent="0.3">
      <c r="A6" s="11">
        <v>1</v>
      </c>
      <c r="B6" s="128" t="s">
        <v>25</v>
      </c>
      <c r="C6" s="127" t="s">
        <v>26</v>
      </c>
      <c r="D6" s="11" t="s">
        <v>27</v>
      </c>
      <c r="E6" s="12" t="s">
        <v>28</v>
      </c>
      <c r="F6" s="128" t="s">
        <v>29</v>
      </c>
      <c r="G6" s="129" t="s">
        <v>30</v>
      </c>
      <c r="H6" s="129" t="s">
        <v>31</v>
      </c>
      <c r="I6" s="129" t="s">
        <v>32</v>
      </c>
      <c r="J6" s="127" t="s">
        <v>33</v>
      </c>
      <c r="K6" s="129" t="s">
        <v>34</v>
      </c>
      <c r="L6" s="129" t="s">
        <v>35</v>
      </c>
      <c r="M6" s="131">
        <f>VLOOKUP(L6,[2]Anexo!$E$4:$F$6,2,)</f>
        <v>4</v>
      </c>
      <c r="N6" s="129" t="s">
        <v>36</v>
      </c>
      <c r="O6" s="131">
        <f>VLOOKUP(N6,[2]Anexo!$G$4:$H$9,2,)</f>
        <v>10</v>
      </c>
      <c r="P6" s="128" t="s">
        <v>37</v>
      </c>
      <c r="Q6" s="131">
        <f>VLOOKUP(P6,[2]Anexo!$I$4:$J$7,2,)</f>
        <v>6</v>
      </c>
      <c r="R6" s="128" t="s">
        <v>38</v>
      </c>
      <c r="S6" s="131">
        <f>VLOOKUP(R6,[2]Anexo!$K$3:$L$9,2,)</f>
        <v>8</v>
      </c>
      <c r="T6" s="129" t="s">
        <v>39</v>
      </c>
      <c r="U6" s="131">
        <f>VLOOKUP(T6,[2]Anexo!$M$3:$N$7,2,)</f>
        <v>4</v>
      </c>
      <c r="V6" s="129">
        <f t="shared" ref="V6:V12" si="0">SUM(L6:U6)</f>
        <v>32</v>
      </c>
      <c r="W6" s="129" t="str">
        <f t="shared" ref="W6:W12" si="1">+IF(V6&lt;=11,"NO SIGNIFICATIVO",+IF(V6&lt;=20,"SIGNIFICANCIA BAJA",+IF(V6&lt;=27,"SIGNIFICANCIA MEDIA",+IF(V6&gt;=28,"SIGNIFICANCIA ALTA"," "))))</f>
        <v>SIGNIFICANCIA ALTA</v>
      </c>
      <c r="X6" s="128" t="s">
        <v>40</v>
      </c>
    </row>
    <row r="7" spans="1:35" ht="53.25" customHeight="1" x14ac:dyDescent="0.3">
      <c r="A7" s="11">
        <v>2</v>
      </c>
      <c r="B7" s="128"/>
      <c r="C7" s="127"/>
      <c r="D7" s="12" t="s">
        <v>41</v>
      </c>
      <c r="E7" s="12" t="s">
        <v>42</v>
      </c>
      <c r="F7" s="128"/>
      <c r="G7" s="129"/>
      <c r="H7" s="129"/>
      <c r="I7" s="129"/>
      <c r="J7" s="127"/>
      <c r="K7" s="129"/>
      <c r="L7" s="129"/>
      <c r="M7" s="131"/>
      <c r="N7" s="129"/>
      <c r="O7" s="131"/>
      <c r="P7" s="128"/>
      <c r="Q7" s="131"/>
      <c r="R7" s="128"/>
      <c r="S7" s="131"/>
      <c r="T7" s="129"/>
      <c r="U7" s="131"/>
      <c r="V7" s="129"/>
      <c r="W7" s="129"/>
      <c r="X7" s="128"/>
    </row>
    <row r="8" spans="1:35" ht="53.25" customHeight="1" x14ac:dyDescent="0.3">
      <c r="A8" s="11">
        <v>3</v>
      </c>
      <c r="B8" s="128"/>
      <c r="C8" s="127"/>
      <c r="D8" s="12" t="s">
        <v>27</v>
      </c>
      <c r="E8" s="12" t="s">
        <v>28</v>
      </c>
      <c r="F8" s="128" t="s">
        <v>43</v>
      </c>
      <c r="G8" s="129" t="s">
        <v>44</v>
      </c>
      <c r="H8" s="129" t="s">
        <v>31</v>
      </c>
      <c r="I8" s="129" t="s">
        <v>45</v>
      </c>
      <c r="J8" s="127" t="s">
        <v>33</v>
      </c>
      <c r="K8" s="129" t="s">
        <v>46</v>
      </c>
      <c r="L8" s="129" t="s">
        <v>35</v>
      </c>
      <c r="M8" s="131">
        <f>VLOOKUP(L8,[2]Anexo!$E$4:$F$6,2,)</f>
        <v>4</v>
      </c>
      <c r="N8" s="129" t="s">
        <v>36</v>
      </c>
      <c r="O8" s="131">
        <f>VLOOKUP(N8,[2]Anexo!$G$4:$H$9,2,)</f>
        <v>10</v>
      </c>
      <c r="P8" s="128" t="s">
        <v>37</v>
      </c>
      <c r="Q8" s="131">
        <f>VLOOKUP(P8,[2]Anexo!$I$4:$J$7,2,)</f>
        <v>6</v>
      </c>
      <c r="R8" s="128" t="s">
        <v>38</v>
      </c>
      <c r="S8" s="131">
        <f>VLOOKUP(R8,[2]Anexo!$K$3:$L$9,2,)</f>
        <v>8</v>
      </c>
      <c r="T8" s="129" t="s">
        <v>39</v>
      </c>
      <c r="U8" s="131">
        <f>VLOOKUP(T8,[2]Anexo!$M$3:$N$7,2,)</f>
        <v>4</v>
      </c>
      <c r="V8" s="129">
        <f t="shared" si="0"/>
        <v>32</v>
      </c>
      <c r="W8" s="129" t="str">
        <f t="shared" si="1"/>
        <v>SIGNIFICANCIA ALTA</v>
      </c>
      <c r="X8" s="128" t="s">
        <v>47</v>
      </c>
    </row>
    <row r="9" spans="1:35" ht="53.25" customHeight="1" x14ac:dyDescent="0.3">
      <c r="A9" s="11">
        <v>4</v>
      </c>
      <c r="B9" s="128"/>
      <c r="C9" s="127"/>
      <c r="D9" s="12" t="s">
        <v>41</v>
      </c>
      <c r="E9" s="12" t="s">
        <v>42</v>
      </c>
      <c r="F9" s="128"/>
      <c r="G9" s="129"/>
      <c r="H9" s="129"/>
      <c r="I9" s="129"/>
      <c r="J9" s="127"/>
      <c r="K9" s="129"/>
      <c r="L9" s="129"/>
      <c r="M9" s="131"/>
      <c r="N9" s="129"/>
      <c r="O9" s="131"/>
      <c r="P9" s="128"/>
      <c r="Q9" s="131"/>
      <c r="R9" s="128"/>
      <c r="S9" s="131"/>
      <c r="T9" s="129"/>
      <c r="U9" s="131"/>
      <c r="V9" s="129"/>
      <c r="W9" s="129"/>
      <c r="X9" s="128"/>
    </row>
    <row r="10" spans="1:35" ht="53.25" customHeight="1" x14ac:dyDescent="0.3">
      <c r="A10" s="11">
        <v>5</v>
      </c>
      <c r="B10" s="128"/>
      <c r="C10" s="127"/>
      <c r="D10" s="12" t="s">
        <v>27</v>
      </c>
      <c r="E10" s="12" t="s">
        <v>28</v>
      </c>
      <c r="F10" s="127" t="s">
        <v>48</v>
      </c>
      <c r="G10" s="128" t="s">
        <v>49</v>
      </c>
      <c r="H10" s="129" t="s">
        <v>31</v>
      </c>
      <c r="I10" s="129" t="s">
        <v>32</v>
      </c>
      <c r="J10" s="127" t="s">
        <v>50</v>
      </c>
      <c r="K10" s="129" t="s">
        <v>51</v>
      </c>
      <c r="L10" s="129" t="s">
        <v>52</v>
      </c>
      <c r="M10" s="131">
        <f>VLOOKUP(L10,[2]Anexo!$E$4:$F$6,2,)</f>
        <v>-4</v>
      </c>
      <c r="N10" s="129" t="s">
        <v>36</v>
      </c>
      <c r="O10" s="131">
        <f>VLOOKUP(N10,[2]Anexo!$G$4:$H$9,2,)</f>
        <v>10</v>
      </c>
      <c r="P10" s="128" t="s">
        <v>37</v>
      </c>
      <c r="Q10" s="131">
        <f>VLOOKUP(P10,[2]Anexo!$I$4:$J$7,2,)</f>
        <v>6</v>
      </c>
      <c r="R10" s="128" t="s">
        <v>38</v>
      </c>
      <c r="S10" s="131">
        <f>VLOOKUP(R10,[2]Anexo!$K$3:$L$9,2,)</f>
        <v>8</v>
      </c>
      <c r="T10" s="129" t="s">
        <v>39</v>
      </c>
      <c r="U10" s="131">
        <f>VLOOKUP(T10,[2]Anexo!$M$3:$N$7,2,)</f>
        <v>4</v>
      </c>
      <c r="V10" s="129">
        <f t="shared" si="0"/>
        <v>24</v>
      </c>
      <c r="W10" s="129" t="str">
        <f t="shared" si="1"/>
        <v>SIGNIFICANCIA MEDIA</v>
      </c>
      <c r="X10" s="128" t="s">
        <v>53</v>
      </c>
    </row>
    <row r="11" spans="1:35" ht="53.25" customHeight="1" x14ac:dyDescent="0.3">
      <c r="A11" s="11">
        <v>6</v>
      </c>
      <c r="B11" s="128"/>
      <c r="C11" s="127"/>
      <c r="D11" s="12" t="s">
        <v>41</v>
      </c>
      <c r="E11" s="12" t="s">
        <v>42</v>
      </c>
      <c r="F11" s="127"/>
      <c r="G11" s="129"/>
      <c r="H11" s="129"/>
      <c r="I11" s="129"/>
      <c r="J11" s="127"/>
      <c r="K11" s="129"/>
      <c r="L11" s="129"/>
      <c r="M11" s="131"/>
      <c r="N11" s="129"/>
      <c r="O11" s="131"/>
      <c r="P11" s="128"/>
      <c r="Q11" s="131"/>
      <c r="R11" s="128"/>
      <c r="S11" s="131"/>
      <c r="T11" s="129"/>
      <c r="U11" s="131"/>
      <c r="V11" s="129"/>
      <c r="W11" s="129"/>
      <c r="X11" s="129"/>
    </row>
    <row r="12" spans="1:35" ht="53.25" customHeight="1" x14ac:dyDescent="0.3">
      <c r="A12" s="11">
        <v>7</v>
      </c>
      <c r="B12" s="128"/>
      <c r="C12" s="127"/>
      <c r="D12" s="12" t="s">
        <v>27</v>
      </c>
      <c r="E12" s="12" t="s">
        <v>28</v>
      </c>
      <c r="F12" s="127" t="s">
        <v>54</v>
      </c>
      <c r="G12" s="129" t="s">
        <v>55</v>
      </c>
      <c r="H12" s="129" t="s">
        <v>31</v>
      </c>
      <c r="I12" s="129" t="s">
        <v>32</v>
      </c>
      <c r="J12" s="127" t="s">
        <v>56</v>
      </c>
      <c r="K12" s="129" t="s">
        <v>51</v>
      </c>
      <c r="L12" s="129" t="s">
        <v>35</v>
      </c>
      <c r="M12" s="131">
        <f>VLOOKUP(L12,[2]Anexo!$E$4:$F$6,2,)</f>
        <v>4</v>
      </c>
      <c r="N12" s="129" t="s">
        <v>36</v>
      </c>
      <c r="O12" s="131">
        <f>VLOOKUP(N12,[2]Anexo!$G$4:$H$9,2,)</f>
        <v>10</v>
      </c>
      <c r="P12" s="128" t="s">
        <v>37</v>
      </c>
      <c r="Q12" s="131">
        <f>VLOOKUP(P12,[2]Anexo!$I$4:$J$7,2,)</f>
        <v>6</v>
      </c>
      <c r="R12" s="128" t="s">
        <v>38</v>
      </c>
      <c r="S12" s="131">
        <f>VLOOKUP(R12,[2]Anexo!$K$3:$L$9,2,)</f>
        <v>8</v>
      </c>
      <c r="T12" s="129" t="s">
        <v>39</v>
      </c>
      <c r="U12" s="131">
        <f>VLOOKUP(T12,[2]Anexo!$M$3:$N$7,2,)</f>
        <v>4</v>
      </c>
      <c r="V12" s="129">
        <f t="shared" si="0"/>
        <v>32</v>
      </c>
      <c r="W12" s="129" t="str">
        <f t="shared" si="1"/>
        <v>SIGNIFICANCIA ALTA</v>
      </c>
      <c r="X12" s="128" t="s">
        <v>57</v>
      </c>
    </row>
    <row r="13" spans="1:35" ht="53.25" customHeight="1" x14ac:dyDescent="0.3">
      <c r="A13" s="11">
        <v>8</v>
      </c>
      <c r="B13" s="128"/>
      <c r="C13" s="127"/>
      <c r="D13" s="12" t="s">
        <v>41</v>
      </c>
      <c r="E13" s="12" t="s">
        <v>42</v>
      </c>
      <c r="F13" s="127"/>
      <c r="G13" s="129"/>
      <c r="H13" s="129"/>
      <c r="I13" s="129"/>
      <c r="J13" s="127"/>
      <c r="K13" s="129"/>
      <c r="L13" s="129"/>
      <c r="M13" s="131"/>
      <c r="N13" s="129"/>
      <c r="O13" s="131"/>
      <c r="P13" s="128"/>
      <c r="Q13" s="131"/>
      <c r="R13" s="128"/>
      <c r="S13" s="131"/>
      <c r="T13" s="129"/>
      <c r="U13" s="131"/>
      <c r="V13" s="129"/>
      <c r="W13" s="129"/>
      <c r="X13" s="128"/>
    </row>
    <row r="14" spans="1:35" s="13" customFormat="1" ht="53.25" customHeight="1" x14ac:dyDescent="0.3">
      <c r="A14" s="11">
        <v>9</v>
      </c>
      <c r="B14" s="128"/>
      <c r="C14" s="127" t="s">
        <v>58</v>
      </c>
      <c r="D14" s="12" t="s">
        <v>27</v>
      </c>
      <c r="E14" s="12" t="s">
        <v>59</v>
      </c>
      <c r="F14" s="127" t="s">
        <v>60</v>
      </c>
      <c r="G14" s="127" t="s">
        <v>61</v>
      </c>
      <c r="H14" s="129" t="s">
        <v>31</v>
      </c>
      <c r="I14" s="129" t="s">
        <v>62</v>
      </c>
      <c r="J14" s="127" t="s">
        <v>33</v>
      </c>
      <c r="K14" s="129" t="s">
        <v>63</v>
      </c>
      <c r="L14" s="129" t="s">
        <v>35</v>
      </c>
      <c r="M14" s="131">
        <f>VLOOKUP(L14,[2]Anexo!$E$4:$F$6,2,)</f>
        <v>4</v>
      </c>
      <c r="N14" s="129" t="s">
        <v>36</v>
      </c>
      <c r="O14" s="131">
        <f>VLOOKUP(N14,[2]Anexo!$G$4:$H$9,2,)</f>
        <v>10</v>
      </c>
      <c r="P14" s="128" t="s">
        <v>37</v>
      </c>
      <c r="Q14" s="131">
        <f>VLOOKUP(P14,[2]Anexo!$I$4:$J$7,2,)</f>
        <v>6</v>
      </c>
      <c r="R14" s="128" t="s">
        <v>38</v>
      </c>
      <c r="S14" s="131">
        <f>VLOOKUP(R14,[2]Anexo!$K$3:$L$9,2,)</f>
        <v>8</v>
      </c>
      <c r="T14" s="129" t="s">
        <v>39</v>
      </c>
      <c r="U14" s="131">
        <f>VLOOKUP(T14,[2]Anexo!$M$3:$N$7,2,)</f>
        <v>4</v>
      </c>
      <c r="V14" s="129">
        <f t="shared" ref="V14" si="2">SUM(L14:U14)</f>
        <v>32</v>
      </c>
      <c r="W14" s="129" t="str">
        <f t="shared" ref="W14" si="3">+IF(V14&lt;=11,"NO SIGNIFICATIVO",+IF(V14&lt;=20,"SIGNIFICANCIA BAJA",+IF(V14&lt;=27,"SIGNIFICANCIA MEDIA",+IF(V14&gt;=28,"SIGNIFICANCIA ALTA"," "))))</f>
        <v>SIGNIFICANCIA ALTA</v>
      </c>
      <c r="X14" s="128" t="s">
        <v>64</v>
      </c>
      <c r="Z14" s="14"/>
      <c r="AA14" s="14"/>
      <c r="AB14" s="14"/>
      <c r="AC14" s="14"/>
      <c r="AD14" s="14"/>
      <c r="AE14" s="14"/>
      <c r="AF14" s="14"/>
      <c r="AG14" s="14"/>
      <c r="AH14" s="14"/>
      <c r="AI14" s="14"/>
    </row>
    <row r="15" spans="1:35" s="13" customFormat="1" ht="53.25" customHeight="1" x14ac:dyDescent="0.3">
      <c r="A15" s="11">
        <v>10</v>
      </c>
      <c r="B15" s="128"/>
      <c r="C15" s="127"/>
      <c r="D15" s="12" t="s">
        <v>41</v>
      </c>
      <c r="E15" s="12" t="s">
        <v>65</v>
      </c>
      <c r="F15" s="127"/>
      <c r="G15" s="127"/>
      <c r="H15" s="129"/>
      <c r="I15" s="129"/>
      <c r="J15" s="127"/>
      <c r="K15" s="129"/>
      <c r="L15" s="129"/>
      <c r="M15" s="131"/>
      <c r="N15" s="129"/>
      <c r="O15" s="131"/>
      <c r="P15" s="128"/>
      <c r="Q15" s="131"/>
      <c r="R15" s="128"/>
      <c r="S15" s="131"/>
      <c r="T15" s="129"/>
      <c r="U15" s="131"/>
      <c r="V15" s="129"/>
      <c r="W15" s="129"/>
      <c r="X15" s="128"/>
      <c r="Z15" s="14"/>
      <c r="AA15" s="14"/>
      <c r="AB15" s="14"/>
      <c r="AC15" s="14"/>
      <c r="AD15" s="14"/>
      <c r="AE15" s="14"/>
      <c r="AF15" s="14"/>
      <c r="AG15" s="14"/>
      <c r="AH15" s="14"/>
      <c r="AI15" s="14"/>
    </row>
    <row r="16" spans="1:35" s="13" customFormat="1" ht="53.25" customHeight="1" x14ac:dyDescent="0.3">
      <c r="A16" s="11">
        <v>11</v>
      </c>
      <c r="B16" s="128"/>
      <c r="C16" s="127"/>
      <c r="D16" s="12" t="s">
        <v>27</v>
      </c>
      <c r="E16" s="12" t="s">
        <v>59</v>
      </c>
      <c r="F16" s="128" t="s">
        <v>66</v>
      </c>
      <c r="G16" s="129" t="s">
        <v>67</v>
      </c>
      <c r="H16" s="129" t="s">
        <v>31</v>
      </c>
      <c r="I16" s="129" t="s">
        <v>62</v>
      </c>
      <c r="J16" s="127" t="s">
        <v>68</v>
      </c>
      <c r="K16" s="129" t="s">
        <v>34</v>
      </c>
      <c r="L16" s="129" t="s">
        <v>35</v>
      </c>
      <c r="M16" s="131">
        <f>VLOOKUP(L16,[2]Anexo!$E$4:$F$6,2,)</f>
        <v>4</v>
      </c>
      <c r="N16" s="129" t="s">
        <v>36</v>
      </c>
      <c r="O16" s="131">
        <f>VLOOKUP(N16,[2]Anexo!$G$4:$H$9,2,)</f>
        <v>10</v>
      </c>
      <c r="P16" s="128" t="s">
        <v>69</v>
      </c>
      <c r="Q16" s="131">
        <f>VLOOKUP(P16,[2]Anexo!$I$4:$J$7,2,)</f>
        <v>4</v>
      </c>
      <c r="R16" s="128" t="s">
        <v>70</v>
      </c>
      <c r="S16" s="131">
        <f>VLOOKUP(R16,[2]Anexo!$K$3:$L$9,2,)</f>
        <v>1</v>
      </c>
      <c r="T16" s="129" t="s">
        <v>71</v>
      </c>
      <c r="U16" s="131">
        <f>VLOOKUP(T16,[2]Anexo!$M$3:$N$7,2,)</f>
        <v>1</v>
      </c>
      <c r="V16" s="129">
        <f t="shared" ref="V16" si="4">SUM(L16:U16)</f>
        <v>20</v>
      </c>
      <c r="W16" s="129" t="str">
        <f t="shared" ref="W16" si="5">+IF(V16&lt;=11,"NO SIGNIFICATIVO",+IF(V16&lt;=20,"SIGNIFICANCIA BAJA",+IF(V16&lt;=27,"SIGNIFICANCIA MEDIA",+IF(V16&gt;=28,"SIGNIFICANCIA ALTA"," "))))</f>
        <v>SIGNIFICANCIA BAJA</v>
      </c>
      <c r="X16" s="128" t="s">
        <v>72</v>
      </c>
      <c r="Z16" s="14"/>
      <c r="AA16" s="14"/>
      <c r="AB16" s="14"/>
      <c r="AC16" s="14"/>
      <c r="AD16" s="14"/>
      <c r="AE16" s="14"/>
      <c r="AF16" s="14"/>
      <c r="AG16" s="14"/>
      <c r="AH16" s="14"/>
      <c r="AI16" s="14"/>
    </row>
    <row r="17" spans="1:35" s="13" customFormat="1" ht="53.25" customHeight="1" x14ac:dyDescent="0.3">
      <c r="A17" s="11">
        <v>12</v>
      </c>
      <c r="B17" s="128"/>
      <c r="C17" s="127"/>
      <c r="D17" s="12" t="s">
        <v>41</v>
      </c>
      <c r="E17" s="12" t="s">
        <v>65</v>
      </c>
      <c r="F17" s="128"/>
      <c r="G17" s="129"/>
      <c r="H17" s="129"/>
      <c r="I17" s="129"/>
      <c r="J17" s="127"/>
      <c r="K17" s="129"/>
      <c r="L17" s="129"/>
      <c r="M17" s="131"/>
      <c r="N17" s="129"/>
      <c r="O17" s="131"/>
      <c r="P17" s="128"/>
      <c r="Q17" s="131"/>
      <c r="R17" s="128"/>
      <c r="S17" s="131"/>
      <c r="T17" s="129"/>
      <c r="U17" s="131"/>
      <c r="V17" s="129"/>
      <c r="W17" s="129"/>
      <c r="X17" s="128"/>
      <c r="Z17" s="14"/>
      <c r="AA17" s="14"/>
      <c r="AB17" s="14"/>
      <c r="AC17" s="14"/>
      <c r="AD17" s="14"/>
      <c r="AE17" s="14"/>
      <c r="AF17" s="14"/>
      <c r="AG17" s="14"/>
      <c r="AH17" s="14"/>
      <c r="AI17" s="14"/>
    </row>
    <row r="18" spans="1:35" s="13" customFormat="1" ht="53.25" customHeight="1" x14ac:dyDescent="0.3">
      <c r="A18" s="11">
        <v>13</v>
      </c>
      <c r="B18" s="128"/>
      <c r="C18" s="127"/>
      <c r="D18" s="11" t="s">
        <v>27</v>
      </c>
      <c r="E18" s="12" t="s">
        <v>59</v>
      </c>
      <c r="F18" s="127" t="s">
        <v>73</v>
      </c>
      <c r="G18" s="129" t="s">
        <v>55</v>
      </c>
      <c r="H18" s="129" t="s">
        <v>31</v>
      </c>
      <c r="I18" s="129" t="s">
        <v>74</v>
      </c>
      <c r="J18" s="128" t="s">
        <v>75</v>
      </c>
      <c r="K18" s="129" t="s">
        <v>51</v>
      </c>
      <c r="L18" s="129" t="s">
        <v>35</v>
      </c>
      <c r="M18" s="131">
        <f>VLOOKUP(L18,[2]Anexo!$E$4:$F$6,2,)</f>
        <v>4</v>
      </c>
      <c r="N18" s="129" t="s">
        <v>76</v>
      </c>
      <c r="O18" s="131">
        <f>VLOOKUP(N18,[2]Anexo!$G$4:$H$9,2,)</f>
        <v>6</v>
      </c>
      <c r="P18" s="128" t="s">
        <v>37</v>
      </c>
      <c r="Q18" s="131">
        <f>VLOOKUP(P18,[2]Anexo!$I$4:$J$7,2,)</f>
        <v>6</v>
      </c>
      <c r="R18" s="128" t="s">
        <v>70</v>
      </c>
      <c r="S18" s="131">
        <f>VLOOKUP(R18,[2]Anexo!$K$3:$L$9,2,)</f>
        <v>1</v>
      </c>
      <c r="T18" s="129" t="s">
        <v>71</v>
      </c>
      <c r="U18" s="131">
        <f>VLOOKUP(T18,[2]Anexo!$M$3:$N$7,2,)</f>
        <v>1</v>
      </c>
      <c r="V18" s="129">
        <f t="shared" ref="V18" si="6">SUM(L18:U18)</f>
        <v>18</v>
      </c>
      <c r="W18" s="129" t="str">
        <f t="shared" ref="W18" si="7">+IF(V18&lt;=11,"NO SIGNIFICATIVO",+IF(V18&lt;=20,"SIGNIFICANCIA BAJA",+IF(V18&lt;=27,"SIGNIFICANCIA MEDIA",+IF(V18&gt;=28,"SIGNIFICANCIA ALTA"," "))))</f>
        <v>SIGNIFICANCIA BAJA</v>
      </c>
      <c r="X18" s="129" t="s">
        <v>77</v>
      </c>
      <c r="Z18" s="14"/>
      <c r="AA18" s="14"/>
      <c r="AB18" s="14"/>
      <c r="AC18" s="14"/>
      <c r="AD18" s="14"/>
      <c r="AE18" s="14"/>
      <c r="AF18" s="14"/>
      <c r="AG18" s="14"/>
      <c r="AH18" s="14"/>
      <c r="AI18" s="14"/>
    </row>
    <row r="19" spans="1:35" s="13" customFormat="1" ht="53.25" customHeight="1" x14ac:dyDescent="0.3">
      <c r="A19" s="11">
        <v>14</v>
      </c>
      <c r="B19" s="128"/>
      <c r="C19" s="127"/>
      <c r="D19" s="11" t="s">
        <v>41</v>
      </c>
      <c r="E19" s="12" t="s">
        <v>65</v>
      </c>
      <c r="F19" s="127"/>
      <c r="G19" s="129"/>
      <c r="H19" s="129"/>
      <c r="I19" s="129"/>
      <c r="J19" s="128"/>
      <c r="K19" s="129"/>
      <c r="L19" s="129"/>
      <c r="M19" s="131"/>
      <c r="N19" s="129"/>
      <c r="O19" s="131"/>
      <c r="P19" s="128"/>
      <c r="Q19" s="131"/>
      <c r="R19" s="128"/>
      <c r="S19" s="131"/>
      <c r="T19" s="129"/>
      <c r="U19" s="131"/>
      <c r="V19" s="129"/>
      <c r="W19" s="129"/>
      <c r="X19" s="129"/>
      <c r="Z19" s="14"/>
      <c r="AA19" s="14"/>
      <c r="AB19" s="14"/>
      <c r="AC19" s="14"/>
      <c r="AD19" s="14"/>
      <c r="AE19" s="14"/>
      <c r="AF19" s="14"/>
      <c r="AG19" s="14"/>
      <c r="AH19" s="14"/>
      <c r="AI19" s="14"/>
    </row>
    <row r="20" spans="1:35" s="13" customFormat="1" ht="53.25" customHeight="1" x14ac:dyDescent="0.3">
      <c r="A20" s="11">
        <v>15</v>
      </c>
      <c r="B20" s="128"/>
      <c r="C20" s="127"/>
      <c r="D20" s="12" t="s">
        <v>27</v>
      </c>
      <c r="E20" s="12" t="s">
        <v>59</v>
      </c>
      <c r="F20" s="12" t="s">
        <v>78</v>
      </c>
      <c r="G20" s="129" t="s">
        <v>79</v>
      </c>
      <c r="H20" s="129" t="s">
        <v>31</v>
      </c>
      <c r="I20" s="129" t="s">
        <v>62</v>
      </c>
      <c r="J20" s="127" t="s">
        <v>80</v>
      </c>
      <c r="K20" s="129" t="s">
        <v>63</v>
      </c>
      <c r="L20" s="129" t="s">
        <v>35</v>
      </c>
      <c r="M20" s="131">
        <f>VLOOKUP(L20,[2]Anexo!$E$4:$F$6,2,)</f>
        <v>4</v>
      </c>
      <c r="N20" s="129" t="s">
        <v>36</v>
      </c>
      <c r="O20" s="131">
        <f>VLOOKUP(N20,[2]Anexo!$G$4:$H$9,2,)</f>
        <v>10</v>
      </c>
      <c r="P20" s="128" t="s">
        <v>69</v>
      </c>
      <c r="Q20" s="131">
        <f>VLOOKUP(P20,[2]Anexo!$I$4:$J$7,2,)</f>
        <v>4</v>
      </c>
      <c r="R20" s="128" t="s">
        <v>81</v>
      </c>
      <c r="S20" s="131">
        <f>VLOOKUP(R20,[2]Anexo!$K$3:$L$9,2,)</f>
        <v>6</v>
      </c>
      <c r="T20" s="129" t="s">
        <v>71</v>
      </c>
      <c r="U20" s="131">
        <f>VLOOKUP(T20,[2]Anexo!$M$3:$N$7,2,)</f>
        <v>1</v>
      </c>
      <c r="V20" s="129">
        <f t="shared" ref="V20" si="8">SUM(L20:U20)</f>
        <v>25</v>
      </c>
      <c r="W20" s="129" t="str">
        <f t="shared" ref="W20" si="9">+IF(V20&lt;=11,"NO SIGNIFICATIVO",+IF(V20&lt;=20,"SIGNIFICANCIA BAJA",+IF(V20&lt;=27,"SIGNIFICANCIA MEDIA",+IF(V20&gt;=28,"SIGNIFICANCIA ALTA"," "))))</f>
        <v>SIGNIFICANCIA MEDIA</v>
      </c>
      <c r="X20" s="128" t="s">
        <v>82</v>
      </c>
      <c r="Z20" s="14"/>
      <c r="AA20" s="14"/>
      <c r="AB20" s="14"/>
      <c r="AC20" s="14"/>
      <c r="AD20" s="14"/>
      <c r="AE20" s="14"/>
      <c r="AF20" s="14"/>
      <c r="AG20" s="14"/>
      <c r="AH20" s="14"/>
      <c r="AI20" s="14"/>
    </row>
    <row r="21" spans="1:35" s="13" customFormat="1" ht="53.25" customHeight="1" x14ac:dyDescent="0.3">
      <c r="A21" s="11">
        <v>16</v>
      </c>
      <c r="B21" s="128"/>
      <c r="C21" s="127"/>
      <c r="D21" s="12" t="s">
        <v>41</v>
      </c>
      <c r="E21" s="12" t="s">
        <v>65</v>
      </c>
      <c r="F21" s="12" t="s">
        <v>78</v>
      </c>
      <c r="G21" s="129"/>
      <c r="H21" s="129"/>
      <c r="I21" s="129"/>
      <c r="J21" s="127"/>
      <c r="K21" s="129"/>
      <c r="L21" s="129"/>
      <c r="M21" s="131"/>
      <c r="N21" s="129"/>
      <c r="O21" s="131"/>
      <c r="P21" s="128"/>
      <c r="Q21" s="131"/>
      <c r="R21" s="128"/>
      <c r="S21" s="131"/>
      <c r="T21" s="129"/>
      <c r="U21" s="131"/>
      <c r="V21" s="129"/>
      <c r="W21" s="129"/>
      <c r="X21" s="129"/>
      <c r="Z21" s="14"/>
      <c r="AA21" s="14"/>
      <c r="AB21" s="14"/>
      <c r="AC21" s="14"/>
      <c r="AD21" s="14"/>
      <c r="AE21" s="14"/>
      <c r="AF21" s="14"/>
      <c r="AG21" s="14"/>
      <c r="AH21" s="14"/>
      <c r="AI21" s="14"/>
    </row>
    <row r="22" spans="1:35" s="13" customFormat="1" ht="53.25" customHeight="1" x14ac:dyDescent="0.3">
      <c r="A22" s="11">
        <v>17</v>
      </c>
      <c r="B22" s="128"/>
      <c r="C22" s="127"/>
      <c r="D22" s="12" t="s">
        <v>27</v>
      </c>
      <c r="E22" s="12" t="s">
        <v>59</v>
      </c>
      <c r="F22" s="127" t="s">
        <v>83</v>
      </c>
      <c r="G22" s="129" t="s">
        <v>44</v>
      </c>
      <c r="H22" s="129" t="s">
        <v>31</v>
      </c>
      <c r="I22" s="129" t="s">
        <v>45</v>
      </c>
      <c r="J22" s="127" t="s">
        <v>33</v>
      </c>
      <c r="K22" s="129" t="s">
        <v>46</v>
      </c>
      <c r="L22" s="129" t="s">
        <v>35</v>
      </c>
      <c r="M22" s="131">
        <f>VLOOKUP(L22,[2]Anexo!$E$4:$F$6,2,)</f>
        <v>4</v>
      </c>
      <c r="N22" s="129" t="s">
        <v>36</v>
      </c>
      <c r="O22" s="131">
        <f>VLOOKUP(N22,[2]Anexo!$G$4:$H$9,2,)</f>
        <v>10</v>
      </c>
      <c r="P22" s="128" t="s">
        <v>69</v>
      </c>
      <c r="Q22" s="131">
        <f>VLOOKUP(P22,[2]Anexo!$I$4:$J$7,2,)</f>
        <v>4</v>
      </c>
      <c r="R22" s="128" t="s">
        <v>38</v>
      </c>
      <c r="S22" s="131">
        <f>VLOOKUP(R22,[2]Anexo!$K$3:$L$9,2,)</f>
        <v>8</v>
      </c>
      <c r="T22" s="129" t="s">
        <v>39</v>
      </c>
      <c r="U22" s="131">
        <f>VLOOKUP(T22,[2]Anexo!$M$3:$N$7,2,)</f>
        <v>4</v>
      </c>
      <c r="V22" s="129">
        <f t="shared" ref="V22" si="10">SUM(L22:U22)</f>
        <v>30</v>
      </c>
      <c r="W22" s="129" t="str">
        <f t="shared" ref="W22" si="11">+IF(V22&lt;=11,"NO SIGNIFICATIVO",+IF(V22&lt;=20,"SIGNIFICANCIA BAJA",+IF(V22&lt;=27,"SIGNIFICANCIA MEDIA",+IF(V22&gt;=28,"SIGNIFICANCIA ALTA"," "))))</f>
        <v>SIGNIFICANCIA ALTA</v>
      </c>
      <c r="X22" s="129" t="s">
        <v>84</v>
      </c>
      <c r="Z22" s="14"/>
      <c r="AA22" s="14"/>
      <c r="AB22" s="14"/>
      <c r="AC22" s="14"/>
      <c r="AD22" s="14"/>
      <c r="AE22" s="14"/>
      <c r="AF22" s="14"/>
      <c r="AG22" s="14"/>
      <c r="AH22" s="14"/>
      <c r="AI22" s="14"/>
    </row>
    <row r="23" spans="1:35" s="13" customFormat="1" ht="53.25" customHeight="1" x14ac:dyDescent="0.3">
      <c r="A23" s="11">
        <v>18</v>
      </c>
      <c r="B23" s="128"/>
      <c r="C23" s="127"/>
      <c r="D23" s="12" t="s">
        <v>41</v>
      </c>
      <c r="E23" s="12" t="s">
        <v>65</v>
      </c>
      <c r="F23" s="127"/>
      <c r="G23" s="129"/>
      <c r="H23" s="129"/>
      <c r="I23" s="129"/>
      <c r="J23" s="127"/>
      <c r="K23" s="129"/>
      <c r="L23" s="129"/>
      <c r="M23" s="131"/>
      <c r="N23" s="129"/>
      <c r="O23" s="131"/>
      <c r="P23" s="128"/>
      <c r="Q23" s="131"/>
      <c r="R23" s="128"/>
      <c r="S23" s="131"/>
      <c r="T23" s="129"/>
      <c r="U23" s="131"/>
      <c r="V23" s="129"/>
      <c r="W23" s="129"/>
      <c r="X23" s="129"/>
      <c r="Z23" s="14"/>
      <c r="AA23" s="14"/>
      <c r="AB23" s="14"/>
      <c r="AC23" s="14"/>
      <c r="AD23" s="14"/>
      <c r="AE23" s="14"/>
      <c r="AF23" s="14"/>
      <c r="AG23" s="14"/>
      <c r="AH23" s="14"/>
      <c r="AI23" s="14"/>
    </row>
    <row r="24" spans="1:35" s="17" customFormat="1" ht="53.25" customHeight="1" x14ac:dyDescent="0.3">
      <c r="A24" s="11">
        <v>19</v>
      </c>
      <c r="B24" s="128"/>
      <c r="C24" s="127" t="s">
        <v>85</v>
      </c>
      <c r="D24" s="127" t="s">
        <v>86</v>
      </c>
      <c r="E24" s="12" t="s">
        <v>87</v>
      </c>
      <c r="F24" s="15" t="s">
        <v>88</v>
      </c>
      <c r="G24" s="12" t="s">
        <v>89</v>
      </c>
      <c r="H24" s="15" t="s">
        <v>31</v>
      </c>
      <c r="I24" s="15" t="s">
        <v>90</v>
      </c>
      <c r="J24" s="12" t="s">
        <v>33</v>
      </c>
      <c r="K24" s="15" t="s">
        <v>34</v>
      </c>
      <c r="L24" s="15" t="s">
        <v>35</v>
      </c>
      <c r="M24" s="16">
        <f>VLOOKUP(L24,[2]Anexo!$E$4:$F$6,2,)</f>
        <v>4</v>
      </c>
      <c r="N24" s="15" t="s">
        <v>36</v>
      </c>
      <c r="O24" s="16">
        <f>VLOOKUP(N24,[2]Anexo!$G$4:$H$9,2,)</f>
        <v>10</v>
      </c>
      <c r="P24" s="11" t="s">
        <v>37</v>
      </c>
      <c r="Q24" s="16">
        <f>VLOOKUP(P24,[2]Anexo!$I$4:$J$7,2,)</f>
        <v>6</v>
      </c>
      <c r="R24" s="11" t="s">
        <v>91</v>
      </c>
      <c r="S24" s="16">
        <f>VLOOKUP(R24,[2]Anexo!$K$3:$L$9,2,)</f>
        <v>4</v>
      </c>
      <c r="T24" s="15" t="s">
        <v>71</v>
      </c>
      <c r="U24" s="16">
        <f>VLOOKUP(T24,[2]Anexo!$M$3:$N$7,2,)</f>
        <v>1</v>
      </c>
      <c r="V24" s="15">
        <f t="shared" ref="V24:V65" si="12">SUM(L24:U24)</f>
        <v>25</v>
      </c>
      <c r="W24" s="15" t="str">
        <f t="shared" ref="W24:W65" si="13">+IF(V24&lt;=11,"NO SIGNIFICATIVO",+IF(V24&lt;=20,"SIGNIFICANCIA BAJA",+IF(V24&lt;=27,"SIGNIFICANCIA MEDIA",+IF(V24&gt;=28,"SIGNIFICANCIA ALTA"," "))))</f>
        <v>SIGNIFICANCIA MEDIA</v>
      </c>
      <c r="X24" s="11" t="s">
        <v>92</v>
      </c>
      <c r="Z24" s="18"/>
      <c r="AA24" s="18"/>
      <c r="AB24" s="18"/>
      <c r="AC24" s="18"/>
      <c r="AD24" s="18"/>
      <c r="AE24" s="18"/>
      <c r="AF24" s="18"/>
      <c r="AG24" s="18"/>
      <c r="AH24" s="18"/>
      <c r="AI24" s="18"/>
    </row>
    <row r="25" spans="1:35" s="17" customFormat="1" ht="53.25" customHeight="1" x14ac:dyDescent="0.3">
      <c r="A25" s="11">
        <v>20</v>
      </c>
      <c r="B25" s="128"/>
      <c r="C25" s="127"/>
      <c r="D25" s="127"/>
      <c r="E25" s="12" t="s">
        <v>87</v>
      </c>
      <c r="F25" s="12" t="s">
        <v>93</v>
      </c>
      <c r="G25" s="15" t="s">
        <v>94</v>
      </c>
      <c r="H25" s="15" t="s">
        <v>31</v>
      </c>
      <c r="I25" s="15" t="s">
        <v>95</v>
      </c>
      <c r="J25" s="12" t="s">
        <v>96</v>
      </c>
      <c r="K25" s="15" t="s">
        <v>93</v>
      </c>
      <c r="L25" s="15" t="s">
        <v>35</v>
      </c>
      <c r="M25" s="16">
        <f>VLOOKUP(L25,[2]Anexo!$E$4:$F$6,2,)</f>
        <v>4</v>
      </c>
      <c r="N25" s="15" t="s">
        <v>36</v>
      </c>
      <c r="O25" s="16">
        <f>VLOOKUP(N25,[2]Anexo!$G$4:$H$9,2,)</f>
        <v>10</v>
      </c>
      <c r="P25" s="11" t="s">
        <v>69</v>
      </c>
      <c r="Q25" s="16">
        <f>VLOOKUP(P25,[2]Anexo!$I$4:$J$7,2,)</f>
        <v>4</v>
      </c>
      <c r="R25" s="11" t="s">
        <v>81</v>
      </c>
      <c r="S25" s="16">
        <f>VLOOKUP(R25,[2]Anexo!$K$3:$L$9,2,)</f>
        <v>6</v>
      </c>
      <c r="T25" s="15" t="s">
        <v>39</v>
      </c>
      <c r="U25" s="16">
        <f>VLOOKUP(T25,[2]Anexo!$M$3:$N$7,2,)</f>
        <v>4</v>
      </c>
      <c r="V25" s="15">
        <f t="shared" si="12"/>
        <v>28</v>
      </c>
      <c r="W25" s="15" t="str">
        <f t="shared" si="13"/>
        <v>SIGNIFICANCIA ALTA</v>
      </c>
      <c r="X25" s="15" t="s">
        <v>97</v>
      </c>
      <c r="Z25" s="18"/>
      <c r="AA25" s="18"/>
      <c r="AB25" s="18"/>
      <c r="AC25" s="18"/>
      <c r="AD25" s="18"/>
      <c r="AE25" s="18"/>
      <c r="AF25" s="18"/>
      <c r="AG25" s="18"/>
      <c r="AH25" s="18"/>
      <c r="AI25" s="18"/>
    </row>
    <row r="26" spans="1:35" s="17" customFormat="1" ht="53.25" customHeight="1" x14ac:dyDescent="0.3">
      <c r="A26" s="11">
        <v>21</v>
      </c>
      <c r="B26" s="128"/>
      <c r="C26" s="127"/>
      <c r="D26" s="127"/>
      <c r="E26" s="12" t="s">
        <v>87</v>
      </c>
      <c r="F26" s="12" t="s">
        <v>98</v>
      </c>
      <c r="G26" s="15" t="s">
        <v>99</v>
      </c>
      <c r="H26" s="15" t="s">
        <v>100</v>
      </c>
      <c r="I26" s="15" t="s">
        <v>101</v>
      </c>
      <c r="J26" s="12" t="s">
        <v>75</v>
      </c>
      <c r="K26" s="15" t="s">
        <v>51</v>
      </c>
      <c r="L26" s="15" t="s">
        <v>35</v>
      </c>
      <c r="M26" s="16">
        <f>VLOOKUP(L26,[2]Anexo!$E$4:$F$6,2,)</f>
        <v>4</v>
      </c>
      <c r="N26" s="15" t="s">
        <v>102</v>
      </c>
      <c r="O26" s="16">
        <f>VLOOKUP(N26,[2]Anexo!$G$4:$H$9,2,)</f>
        <v>1</v>
      </c>
      <c r="P26" s="11" t="s">
        <v>69</v>
      </c>
      <c r="Q26" s="16">
        <f>VLOOKUP(P26,[2]Anexo!$I$4:$J$7,2,)</f>
        <v>4</v>
      </c>
      <c r="R26" s="11" t="s">
        <v>70</v>
      </c>
      <c r="S26" s="16">
        <f>VLOOKUP(R26,[2]Anexo!$K$3:$L$9,2,)</f>
        <v>1</v>
      </c>
      <c r="T26" s="15" t="s">
        <v>39</v>
      </c>
      <c r="U26" s="16">
        <f>VLOOKUP(T26,[2]Anexo!$M$3:$N$7,2,)</f>
        <v>4</v>
      </c>
      <c r="V26" s="15">
        <f t="shared" si="12"/>
        <v>14</v>
      </c>
      <c r="W26" s="15" t="str">
        <f t="shared" si="13"/>
        <v>SIGNIFICANCIA BAJA</v>
      </c>
      <c r="X26" s="11" t="s">
        <v>103</v>
      </c>
      <c r="Z26" s="18"/>
      <c r="AA26" s="18"/>
      <c r="AB26" s="18"/>
      <c r="AC26" s="18"/>
      <c r="AD26" s="18"/>
      <c r="AE26" s="18"/>
      <c r="AF26" s="18"/>
      <c r="AG26" s="18"/>
      <c r="AH26" s="18"/>
      <c r="AI26" s="18"/>
    </row>
    <row r="27" spans="1:35" ht="53.25" customHeight="1" x14ac:dyDescent="0.3">
      <c r="A27" s="11">
        <v>22</v>
      </c>
      <c r="B27" s="128"/>
      <c r="C27" s="127" t="s">
        <v>104</v>
      </c>
      <c r="D27" s="127" t="s">
        <v>86</v>
      </c>
      <c r="E27" s="12" t="s">
        <v>105</v>
      </c>
      <c r="F27" s="12" t="s">
        <v>106</v>
      </c>
      <c r="G27" s="12" t="s">
        <v>107</v>
      </c>
      <c r="H27" s="15" t="s">
        <v>31</v>
      </c>
      <c r="I27" s="15" t="s">
        <v>74</v>
      </c>
      <c r="J27" s="12" t="s">
        <v>33</v>
      </c>
      <c r="K27" s="15" t="s">
        <v>34</v>
      </c>
      <c r="L27" s="15" t="s">
        <v>35</v>
      </c>
      <c r="M27" s="16">
        <f>VLOOKUP(L27,[2]Anexo!$E$4:$F$6,2,)</f>
        <v>4</v>
      </c>
      <c r="N27" s="15" t="s">
        <v>36</v>
      </c>
      <c r="O27" s="16">
        <f>VLOOKUP(N27,[2]Anexo!$G$4:$H$9,2,)</f>
        <v>10</v>
      </c>
      <c r="P27" s="11" t="s">
        <v>108</v>
      </c>
      <c r="Q27" s="16">
        <f>VLOOKUP(P27,[2]Anexo!$I$4:$J$7,2,)</f>
        <v>1</v>
      </c>
      <c r="R27" s="11" t="s">
        <v>81</v>
      </c>
      <c r="S27" s="16">
        <f>VLOOKUP(R27,[2]Anexo!$K$3:$L$9,2,)</f>
        <v>6</v>
      </c>
      <c r="T27" s="15" t="s">
        <v>71</v>
      </c>
      <c r="U27" s="16">
        <f>VLOOKUP(T27,[2]Anexo!$M$3:$N$7,2,)</f>
        <v>1</v>
      </c>
      <c r="V27" s="15">
        <f t="shared" si="12"/>
        <v>22</v>
      </c>
      <c r="W27" s="15" t="str">
        <f t="shared" si="13"/>
        <v>SIGNIFICANCIA MEDIA</v>
      </c>
      <c r="X27" s="11" t="s">
        <v>109</v>
      </c>
    </row>
    <row r="28" spans="1:35" ht="53.25" customHeight="1" x14ac:dyDescent="0.3">
      <c r="A28" s="11">
        <v>23</v>
      </c>
      <c r="B28" s="128"/>
      <c r="C28" s="127"/>
      <c r="D28" s="127"/>
      <c r="E28" s="12" t="s">
        <v>110</v>
      </c>
      <c r="F28" s="12" t="s">
        <v>111</v>
      </c>
      <c r="G28" s="12" t="s">
        <v>55</v>
      </c>
      <c r="H28" s="15" t="s">
        <v>31</v>
      </c>
      <c r="I28" s="15" t="s">
        <v>74</v>
      </c>
      <c r="J28" s="12" t="s">
        <v>112</v>
      </c>
      <c r="K28" s="15" t="s">
        <v>51</v>
      </c>
      <c r="L28" s="15" t="s">
        <v>35</v>
      </c>
      <c r="M28" s="16">
        <f>VLOOKUP(L28,[2]Anexo!$E$4:$F$6,2,)</f>
        <v>4</v>
      </c>
      <c r="N28" s="15" t="s">
        <v>76</v>
      </c>
      <c r="O28" s="16">
        <f>VLOOKUP(N28,[2]Anexo!$G$4:$H$9,2,)</f>
        <v>6</v>
      </c>
      <c r="P28" s="11" t="s">
        <v>69</v>
      </c>
      <c r="Q28" s="16">
        <f>VLOOKUP(P28,[2]Anexo!$I$4:$J$7,2,)</f>
        <v>4</v>
      </c>
      <c r="R28" s="11" t="s">
        <v>91</v>
      </c>
      <c r="S28" s="16">
        <f>VLOOKUP(R28,[2]Anexo!$K$3:$L$9,2,)</f>
        <v>4</v>
      </c>
      <c r="T28" s="15" t="s">
        <v>39</v>
      </c>
      <c r="U28" s="16">
        <f>VLOOKUP(T28,[2]Anexo!$M$3:$N$7,2,)</f>
        <v>4</v>
      </c>
      <c r="V28" s="15">
        <f t="shared" si="12"/>
        <v>22</v>
      </c>
      <c r="W28" s="15" t="str">
        <f t="shared" si="13"/>
        <v>SIGNIFICANCIA MEDIA</v>
      </c>
      <c r="X28" s="11" t="s">
        <v>113</v>
      </c>
    </row>
    <row r="29" spans="1:35" s="17" customFormat="1" ht="53.25" customHeight="1" x14ac:dyDescent="0.3">
      <c r="A29" s="11">
        <v>24</v>
      </c>
      <c r="B29" s="128" t="s">
        <v>114</v>
      </c>
      <c r="C29" s="127" t="s">
        <v>115</v>
      </c>
      <c r="D29" s="127" t="s">
        <v>27</v>
      </c>
      <c r="E29" s="127" t="s">
        <v>116</v>
      </c>
      <c r="F29" s="12" t="s">
        <v>117</v>
      </c>
      <c r="G29" s="12" t="s">
        <v>61</v>
      </c>
      <c r="H29" s="15" t="s">
        <v>31</v>
      </c>
      <c r="I29" s="12" t="s">
        <v>62</v>
      </c>
      <c r="J29" s="12" t="s">
        <v>33</v>
      </c>
      <c r="K29" s="15" t="s">
        <v>63</v>
      </c>
      <c r="L29" s="15" t="s">
        <v>35</v>
      </c>
      <c r="M29" s="16">
        <f>VLOOKUP(L29,[2]Anexo!$E$4:$F$6,2,)</f>
        <v>4</v>
      </c>
      <c r="N29" s="15" t="s">
        <v>36</v>
      </c>
      <c r="O29" s="16">
        <f>VLOOKUP(N29,[2]Anexo!$G$4:$H$9,2,)</f>
        <v>10</v>
      </c>
      <c r="P29" s="11" t="s">
        <v>37</v>
      </c>
      <c r="Q29" s="16">
        <f>VLOOKUP(P29,[2]Anexo!$I$4:$J$7,2,)</f>
        <v>6</v>
      </c>
      <c r="R29" s="11" t="s">
        <v>38</v>
      </c>
      <c r="S29" s="16">
        <f>VLOOKUP(R29,[2]Anexo!$K$3:$L$9,2,)</f>
        <v>8</v>
      </c>
      <c r="T29" s="15" t="s">
        <v>39</v>
      </c>
      <c r="U29" s="16">
        <f>VLOOKUP(T29,[2]Anexo!$M$3:$N$7,2,)</f>
        <v>4</v>
      </c>
      <c r="V29" s="15">
        <f t="shared" si="12"/>
        <v>32</v>
      </c>
      <c r="W29" s="15" t="str">
        <f t="shared" si="13"/>
        <v>SIGNIFICANCIA ALTA</v>
      </c>
      <c r="X29" s="11" t="s">
        <v>118</v>
      </c>
      <c r="Z29" s="18"/>
      <c r="AA29" s="18"/>
      <c r="AB29" s="18"/>
      <c r="AC29" s="18"/>
      <c r="AD29" s="18"/>
      <c r="AE29" s="18"/>
      <c r="AF29" s="18"/>
      <c r="AG29" s="18"/>
      <c r="AH29" s="18"/>
      <c r="AI29" s="18"/>
    </row>
    <row r="30" spans="1:35" s="17" customFormat="1" ht="53.25" customHeight="1" x14ac:dyDescent="0.3">
      <c r="A30" s="11">
        <v>25</v>
      </c>
      <c r="B30" s="128"/>
      <c r="C30" s="127"/>
      <c r="D30" s="127"/>
      <c r="E30" s="127"/>
      <c r="F30" s="12" t="s">
        <v>119</v>
      </c>
      <c r="G30" s="12" t="s">
        <v>120</v>
      </c>
      <c r="H30" s="15" t="s">
        <v>31</v>
      </c>
      <c r="I30" s="12" t="s">
        <v>101</v>
      </c>
      <c r="J30" s="12" t="s">
        <v>75</v>
      </c>
      <c r="K30" s="15" t="s">
        <v>51</v>
      </c>
      <c r="L30" s="15" t="s">
        <v>35</v>
      </c>
      <c r="M30" s="16">
        <f>VLOOKUP(L30,[2]Anexo!$E$4:$F$6,2,)</f>
        <v>4</v>
      </c>
      <c r="N30" s="15" t="s">
        <v>36</v>
      </c>
      <c r="O30" s="16">
        <f>VLOOKUP(N30,[2]Anexo!$G$4:$H$9,2,)</f>
        <v>10</v>
      </c>
      <c r="P30" s="11" t="s">
        <v>69</v>
      </c>
      <c r="Q30" s="16">
        <f>VLOOKUP(P30,[2]Anexo!$I$4:$J$7,2,)</f>
        <v>4</v>
      </c>
      <c r="R30" s="11" t="s">
        <v>91</v>
      </c>
      <c r="S30" s="16">
        <f>VLOOKUP(R30,[2]Anexo!$K$3:$L$9,2,)</f>
        <v>4</v>
      </c>
      <c r="T30" s="15" t="s">
        <v>71</v>
      </c>
      <c r="U30" s="16">
        <f>VLOOKUP(T30,[2]Anexo!$M$3:$N$7,2,)</f>
        <v>1</v>
      </c>
      <c r="V30" s="15">
        <f t="shared" si="12"/>
        <v>23</v>
      </c>
      <c r="W30" s="15" t="str">
        <f t="shared" si="13"/>
        <v>SIGNIFICANCIA MEDIA</v>
      </c>
      <c r="X30" s="15" t="s">
        <v>113</v>
      </c>
      <c r="Z30" s="18"/>
      <c r="AA30" s="18"/>
      <c r="AB30" s="18"/>
      <c r="AC30" s="18"/>
      <c r="AD30" s="18"/>
      <c r="AE30" s="18"/>
      <c r="AF30" s="18"/>
      <c r="AG30" s="18"/>
      <c r="AH30" s="18"/>
      <c r="AI30" s="18"/>
    </row>
    <row r="31" spans="1:35" s="17" customFormat="1" ht="53.25" customHeight="1" x14ac:dyDescent="0.3">
      <c r="A31" s="11">
        <v>26</v>
      </c>
      <c r="B31" s="128"/>
      <c r="C31" s="127"/>
      <c r="D31" s="127"/>
      <c r="E31" s="127"/>
      <c r="F31" s="12" t="s">
        <v>121</v>
      </c>
      <c r="G31" s="12" t="s">
        <v>55</v>
      </c>
      <c r="H31" s="15" t="s">
        <v>31</v>
      </c>
      <c r="I31" s="12" t="s">
        <v>74</v>
      </c>
      <c r="J31" s="12" t="s">
        <v>56</v>
      </c>
      <c r="K31" s="15" t="s">
        <v>51</v>
      </c>
      <c r="L31" s="15" t="s">
        <v>35</v>
      </c>
      <c r="M31" s="16">
        <f>VLOOKUP(L31,[2]Anexo!$E$4:$F$6,2,)</f>
        <v>4</v>
      </c>
      <c r="N31" s="15" t="s">
        <v>36</v>
      </c>
      <c r="O31" s="16">
        <f>VLOOKUP(N31,[2]Anexo!$G$4:$H$9,2,)</f>
        <v>10</v>
      </c>
      <c r="P31" s="11" t="s">
        <v>37</v>
      </c>
      <c r="Q31" s="16">
        <f>VLOOKUP(P31,[2]Anexo!$I$4:$J$7,2,)</f>
        <v>6</v>
      </c>
      <c r="R31" s="11" t="s">
        <v>81</v>
      </c>
      <c r="S31" s="16">
        <f>VLOOKUP(R31,[2]Anexo!$K$3:$L$9,2,)</f>
        <v>6</v>
      </c>
      <c r="T31" s="15" t="s">
        <v>39</v>
      </c>
      <c r="U31" s="16">
        <f>VLOOKUP(T31,[2]Anexo!$M$3:$N$7,2,)</f>
        <v>4</v>
      </c>
      <c r="V31" s="15">
        <f t="shared" si="12"/>
        <v>30</v>
      </c>
      <c r="W31" s="15" t="str">
        <f t="shared" si="13"/>
        <v>SIGNIFICANCIA ALTA</v>
      </c>
      <c r="X31" s="15" t="s">
        <v>77</v>
      </c>
      <c r="Z31" s="18"/>
      <c r="AA31" s="18"/>
      <c r="AB31" s="18"/>
      <c r="AC31" s="18"/>
      <c r="AD31" s="18"/>
      <c r="AE31" s="18"/>
      <c r="AF31" s="18"/>
      <c r="AG31" s="18"/>
      <c r="AH31" s="18"/>
      <c r="AI31" s="18"/>
    </row>
    <row r="32" spans="1:35" s="17" customFormat="1" ht="53.25" customHeight="1" x14ac:dyDescent="0.3">
      <c r="A32" s="11">
        <v>27</v>
      </c>
      <c r="B32" s="128"/>
      <c r="C32" s="127"/>
      <c r="D32" s="12" t="s">
        <v>41</v>
      </c>
      <c r="E32" s="127"/>
      <c r="F32" s="12" t="s">
        <v>122</v>
      </c>
      <c r="G32" s="12" t="s">
        <v>79</v>
      </c>
      <c r="H32" s="15" t="s">
        <v>31</v>
      </c>
      <c r="I32" s="12" t="s">
        <v>62</v>
      </c>
      <c r="J32" s="12" t="s">
        <v>123</v>
      </c>
      <c r="K32" s="15" t="s">
        <v>63</v>
      </c>
      <c r="L32" s="15" t="s">
        <v>35</v>
      </c>
      <c r="M32" s="16">
        <f>VLOOKUP(L32,[2]Anexo!$E$4:$F$6,2,)</f>
        <v>4</v>
      </c>
      <c r="N32" s="15" t="s">
        <v>36</v>
      </c>
      <c r="O32" s="16">
        <f>VLOOKUP(N32,[2]Anexo!$G$4:$H$9,2,)</f>
        <v>10</v>
      </c>
      <c r="P32" s="11" t="s">
        <v>69</v>
      </c>
      <c r="Q32" s="16">
        <f>VLOOKUP(P32,[2]Anexo!$I$4:$J$7,2,)</f>
        <v>4</v>
      </c>
      <c r="R32" s="11" t="s">
        <v>81</v>
      </c>
      <c r="S32" s="16">
        <f>VLOOKUP(R32,[2]Anexo!$K$3:$L$9,2,)</f>
        <v>6</v>
      </c>
      <c r="T32" s="15" t="s">
        <v>71</v>
      </c>
      <c r="U32" s="16">
        <f>VLOOKUP(T32,[2]Anexo!$M$3:$N$7,2,)</f>
        <v>1</v>
      </c>
      <c r="V32" s="15">
        <f t="shared" si="12"/>
        <v>25</v>
      </c>
      <c r="W32" s="15" t="str">
        <f t="shared" si="13"/>
        <v>SIGNIFICANCIA MEDIA</v>
      </c>
      <c r="X32" s="15" t="s">
        <v>124</v>
      </c>
      <c r="Z32" s="18"/>
      <c r="AA32" s="18"/>
      <c r="AB32" s="18"/>
      <c r="AC32" s="18"/>
      <c r="AD32" s="18"/>
      <c r="AE32" s="18"/>
      <c r="AF32" s="18"/>
      <c r="AG32" s="18"/>
      <c r="AH32" s="18"/>
      <c r="AI32" s="18"/>
    </row>
    <row r="33" spans="1:35" s="13" customFormat="1" ht="53.25" customHeight="1" x14ac:dyDescent="0.3">
      <c r="A33" s="11">
        <v>28</v>
      </c>
      <c r="B33" s="128"/>
      <c r="C33" s="127" t="s">
        <v>125</v>
      </c>
      <c r="D33" s="127" t="s">
        <v>27</v>
      </c>
      <c r="E33" s="127" t="s">
        <v>116</v>
      </c>
      <c r="F33" s="127" t="s">
        <v>126</v>
      </c>
      <c r="G33" s="12" t="s">
        <v>120</v>
      </c>
      <c r="H33" s="15" t="s">
        <v>31</v>
      </c>
      <c r="I33" s="128" t="s">
        <v>90</v>
      </c>
      <c r="J33" s="12" t="s">
        <v>68</v>
      </c>
      <c r="K33" s="15" t="s">
        <v>34</v>
      </c>
      <c r="L33" s="15" t="s">
        <v>35</v>
      </c>
      <c r="M33" s="16">
        <f>VLOOKUP(L33,[2]Anexo!$E$4:$F$6,2,)</f>
        <v>4</v>
      </c>
      <c r="N33" s="15" t="s">
        <v>127</v>
      </c>
      <c r="O33" s="16">
        <f>VLOOKUP(N33,[2]Anexo!$G$4:$H$9,2,)</f>
        <v>4</v>
      </c>
      <c r="P33" s="11" t="s">
        <v>69</v>
      </c>
      <c r="Q33" s="16">
        <f>VLOOKUP(P33,[2]Anexo!$I$4:$J$7,2,)</f>
        <v>4</v>
      </c>
      <c r="R33" s="11" t="s">
        <v>70</v>
      </c>
      <c r="S33" s="16">
        <f>VLOOKUP(R33,[2]Anexo!$K$3:$L$9,2,)</f>
        <v>1</v>
      </c>
      <c r="T33" s="15" t="s">
        <v>39</v>
      </c>
      <c r="U33" s="16">
        <f>VLOOKUP(T33,[2]Anexo!$M$3:$N$7,2,)</f>
        <v>4</v>
      </c>
      <c r="V33" s="15">
        <f t="shared" si="12"/>
        <v>17</v>
      </c>
      <c r="W33" s="15" t="str">
        <f t="shared" si="13"/>
        <v>SIGNIFICANCIA BAJA</v>
      </c>
      <c r="X33" s="11" t="s">
        <v>128</v>
      </c>
      <c r="Z33" s="14"/>
      <c r="AA33" s="14"/>
      <c r="AB33" s="14"/>
      <c r="AC33" s="14"/>
      <c r="AD33" s="14"/>
      <c r="AE33" s="14"/>
      <c r="AF33" s="14"/>
      <c r="AG33" s="14"/>
      <c r="AH33" s="14"/>
      <c r="AI33" s="14"/>
    </row>
    <row r="34" spans="1:35" s="13" customFormat="1" ht="53.25" customHeight="1" x14ac:dyDescent="0.3">
      <c r="A34" s="11">
        <v>29</v>
      </c>
      <c r="B34" s="128"/>
      <c r="C34" s="127"/>
      <c r="D34" s="127"/>
      <c r="E34" s="127"/>
      <c r="F34" s="127"/>
      <c r="G34" s="12" t="s">
        <v>129</v>
      </c>
      <c r="H34" s="15" t="s">
        <v>100</v>
      </c>
      <c r="I34" s="128"/>
      <c r="J34" s="12" t="s">
        <v>130</v>
      </c>
      <c r="K34" s="15" t="s">
        <v>34</v>
      </c>
      <c r="L34" s="15" t="s">
        <v>35</v>
      </c>
      <c r="M34" s="16">
        <f>VLOOKUP(L34,[2]Anexo!$E$4:$F$6,2,)</f>
        <v>4</v>
      </c>
      <c r="N34" s="15" t="s">
        <v>127</v>
      </c>
      <c r="O34" s="16">
        <f>VLOOKUP(N34,[2]Anexo!$G$4:$H$9,2,)</f>
        <v>4</v>
      </c>
      <c r="P34" s="11" t="s">
        <v>69</v>
      </c>
      <c r="Q34" s="16">
        <f>VLOOKUP(P34,[2]Anexo!$I$4:$J$7,2,)</f>
        <v>4</v>
      </c>
      <c r="R34" s="11" t="s">
        <v>81</v>
      </c>
      <c r="S34" s="16">
        <f>VLOOKUP(R34,[2]Anexo!$K$3:$L$9,2,)</f>
        <v>6</v>
      </c>
      <c r="T34" s="15" t="s">
        <v>71</v>
      </c>
      <c r="U34" s="16">
        <f>VLOOKUP(T34,[2]Anexo!$M$3:$N$7,2,)</f>
        <v>1</v>
      </c>
      <c r="V34" s="15">
        <f t="shared" si="12"/>
        <v>19</v>
      </c>
      <c r="W34" s="15" t="str">
        <f t="shared" si="13"/>
        <v>SIGNIFICANCIA BAJA</v>
      </c>
      <c r="X34" s="11" t="s">
        <v>131</v>
      </c>
      <c r="Z34" s="14"/>
      <c r="AA34" s="14"/>
      <c r="AB34" s="14"/>
      <c r="AC34" s="14"/>
      <c r="AD34" s="14"/>
      <c r="AE34" s="14"/>
      <c r="AF34" s="14"/>
      <c r="AG34" s="14"/>
      <c r="AH34" s="14"/>
      <c r="AI34" s="14"/>
    </row>
    <row r="35" spans="1:35" s="13" customFormat="1" ht="53.25" customHeight="1" x14ac:dyDescent="0.3">
      <c r="A35" s="11">
        <v>30</v>
      </c>
      <c r="B35" s="128"/>
      <c r="C35" s="127"/>
      <c r="D35" s="127"/>
      <c r="E35" s="127"/>
      <c r="F35" s="12" t="s">
        <v>132</v>
      </c>
      <c r="G35" s="12" t="s">
        <v>133</v>
      </c>
      <c r="H35" s="15" t="s">
        <v>31</v>
      </c>
      <c r="I35" s="15" t="s">
        <v>74</v>
      </c>
      <c r="J35" s="12" t="s">
        <v>75</v>
      </c>
      <c r="K35" s="15" t="s">
        <v>51</v>
      </c>
      <c r="L35" s="15" t="s">
        <v>35</v>
      </c>
      <c r="M35" s="16">
        <f>VLOOKUP(L35,[2]Anexo!$E$4:$F$6,2,)</f>
        <v>4</v>
      </c>
      <c r="N35" s="15" t="s">
        <v>127</v>
      </c>
      <c r="O35" s="16">
        <f>VLOOKUP(N35,[2]Anexo!$G$4:$H$9,2,)</f>
        <v>4</v>
      </c>
      <c r="P35" s="11" t="s">
        <v>69</v>
      </c>
      <c r="Q35" s="16">
        <f>VLOOKUP(P35,[2]Anexo!$I$4:$J$7,2,)</f>
        <v>4</v>
      </c>
      <c r="R35" s="11" t="s">
        <v>81</v>
      </c>
      <c r="S35" s="16">
        <f>VLOOKUP(R35,[2]Anexo!$K$3:$L$9,2,)</f>
        <v>6</v>
      </c>
      <c r="T35" s="15" t="s">
        <v>39</v>
      </c>
      <c r="U35" s="16">
        <f>VLOOKUP(T35,[2]Anexo!$M$3:$N$7,2,)</f>
        <v>4</v>
      </c>
      <c r="V35" s="15">
        <f t="shared" si="12"/>
        <v>22</v>
      </c>
      <c r="W35" s="15" t="str">
        <f t="shared" si="13"/>
        <v>SIGNIFICANCIA MEDIA</v>
      </c>
      <c r="X35" s="15" t="s">
        <v>77</v>
      </c>
      <c r="Z35" s="14"/>
      <c r="AA35" s="14"/>
      <c r="AB35" s="14"/>
      <c r="AC35" s="14"/>
      <c r="AD35" s="14"/>
      <c r="AE35" s="14"/>
      <c r="AF35" s="14"/>
      <c r="AG35" s="14"/>
      <c r="AH35" s="14"/>
      <c r="AI35" s="14"/>
    </row>
    <row r="36" spans="1:35" s="13" customFormat="1" ht="53.25" customHeight="1" x14ac:dyDescent="0.3">
      <c r="A36" s="11">
        <v>31</v>
      </c>
      <c r="B36" s="128"/>
      <c r="C36" s="127"/>
      <c r="D36" s="127" t="s">
        <v>41</v>
      </c>
      <c r="E36" s="127"/>
      <c r="F36" s="12" t="s">
        <v>134</v>
      </c>
      <c r="G36" s="12" t="s">
        <v>135</v>
      </c>
      <c r="H36" s="15" t="s">
        <v>31</v>
      </c>
      <c r="I36" s="15" t="s">
        <v>74</v>
      </c>
      <c r="J36" s="12" t="s">
        <v>75</v>
      </c>
      <c r="K36" s="15" t="s">
        <v>51</v>
      </c>
      <c r="L36" s="15" t="s">
        <v>35</v>
      </c>
      <c r="M36" s="16">
        <f>VLOOKUP(L36,[2]Anexo!$E$4:$F$6,2,)</f>
        <v>4</v>
      </c>
      <c r="N36" s="15" t="s">
        <v>127</v>
      </c>
      <c r="O36" s="16">
        <f>VLOOKUP(N36,[2]Anexo!$G$4:$H$9,2,)</f>
        <v>4</v>
      </c>
      <c r="P36" s="11" t="s">
        <v>69</v>
      </c>
      <c r="Q36" s="16">
        <f>VLOOKUP(P36,[2]Anexo!$I$4:$J$7,2,)</f>
        <v>4</v>
      </c>
      <c r="R36" s="11" t="s">
        <v>81</v>
      </c>
      <c r="S36" s="16">
        <f>VLOOKUP(R36,[2]Anexo!$K$3:$L$9,2,)</f>
        <v>6</v>
      </c>
      <c r="T36" s="15" t="s">
        <v>39</v>
      </c>
      <c r="U36" s="16">
        <f>VLOOKUP(T36,[2]Anexo!$M$3:$N$7,2,)</f>
        <v>4</v>
      </c>
      <c r="V36" s="15">
        <f t="shared" si="12"/>
        <v>22</v>
      </c>
      <c r="W36" s="15" t="str">
        <f t="shared" si="13"/>
        <v>SIGNIFICANCIA MEDIA</v>
      </c>
      <c r="X36" s="15" t="s">
        <v>77</v>
      </c>
      <c r="Z36" s="14"/>
      <c r="AA36" s="14"/>
      <c r="AB36" s="14"/>
      <c r="AC36" s="14"/>
      <c r="AD36" s="14"/>
      <c r="AE36" s="14"/>
      <c r="AF36" s="14"/>
      <c r="AG36" s="14"/>
      <c r="AH36" s="14"/>
      <c r="AI36" s="14"/>
    </row>
    <row r="37" spans="1:35" s="13" customFormat="1" ht="53.25" customHeight="1" x14ac:dyDescent="0.3">
      <c r="A37" s="11">
        <v>32</v>
      </c>
      <c r="B37" s="128"/>
      <c r="C37" s="127"/>
      <c r="D37" s="127"/>
      <c r="E37" s="127"/>
      <c r="F37" s="12" t="s">
        <v>136</v>
      </c>
      <c r="G37" s="12" t="s">
        <v>137</v>
      </c>
      <c r="H37" s="15" t="s">
        <v>31</v>
      </c>
      <c r="I37" s="15" t="s">
        <v>74</v>
      </c>
      <c r="J37" s="12" t="s">
        <v>75</v>
      </c>
      <c r="K37" s="15" t="s">
        <v>51</v>
      </c>
      <c r="L37" s="15" t="s">
        <v>35</v>
      </c>
      <c r="M37" s="16">
        <f>VLOOKUP(L37,[2]Anexo!$E$4:$F$6,2,)</f>
        <v>4</v>
      </c>
      <c r="N37" s="15" t="s">
        <v>127</v>
      </c>
      <c r="O37" s="16">
        <f>VLOOKUP(N37,[2]Anexo!$G$4:$H$9,2,)</f>
        <v>4</v>
      </c>
      <c r="P37" s="11" t="s">
        <v>69</v>
      </c>
      <c r="Q37" s="16">
        <f>VLOOKUP(P37,[2]Anexo!$I$4:$J$7,2,)</f>
        <v>4</v>
      </c>
      <c r="R37" s="11" t="s">
        <v>81</v>
      </c>
      <c r="S37" s="16">
        <f>VLOOKUP(R37,[2]Anexo!$K$3:$L$9,2,)</f>
        <v>6</v>
      </c>
      <c r="T37" s="15" t="s">
        <v>39</v>
      </c>
      <c r="U37" s="16">
        <f>VLOOKUP(T37,[2]Anexo!$M$3:$N$7,2,)</f>
        <v>4</v>
      </c>
      <c r="V37" s="15">
        <f t="shared" si="12"/>
        <v>22</v>
      </c>
      <c r="W37" s="15" t="str">
        <f t="shared" si="13"/>
        <v>SIGNIFICANCIA MEDIA</v>
      </c>
      <c r="X37" s="15" t="s">
        <v>77</v>
      </c>
      <c r="Z37" s="14"/>
      <c r="AA37" s="14"/>
      <c r="AB37" s="14"/>
      <c r="AC37" s="14"/>
      <c r="AD37" s="14"/>
      <c r="AE37" s="14"/>
      <c r="AF37" s="14"/>
      <c r="AG37" s="14"/>
      <c r="AH37" s="14"/>
      <c r="AI37" s="14"/>
    </row>
    <row r="38" spans="1:35" s="21" customFormat="1" ht="53.25" customHeight="1" x14ac:dyDescent="0.3">
      <c r="A38" s="19">
        <v>33</v>
      </c>
      <c r="B38" s="128"/>
      <c r="C38" s="130" t="s">
        <v>138</v>
      </c>
      <c r="D38" s="130" t="s">
        <v>27</v>
      </c>
      <c r="E38" s="130" t="s">
        <v>139</v>
      </c>
      <c r="F38" s="19" t="s">
        <v>140</v>
      </c>
      <c r="G38" s="19" t="s">
        <v>89</v>
      </c>
      <c r="H38" s="20" t="s">
        <v>141</v>
      </c>
      <c r="I38" s="20" t="s">
        <v>90</v>
      </c>
      <c r="J38" s="19" t="s">
        <v>33</v>
      </c>
      <c r="K38" s="20" t="s">
        <v>34</v>
      </c>
      <c r="L38" s="20" t="s">
        <v>35</v>
      </c>
      <c r="M38" s="20">
        <f>VLOOKUP(L38,[2]Anexo!$E$4:$F$6,2,)</f>
        <v>4</v>
      </c>
      <c r="N38" s="20" t="s">
        <v>127</v>
      </c>
      <c r="O38" s="20">
        <f>VLOOKUP(N38,[2]Anexo!$G$4:$H$9,2,)</f>
        <v>4</v>
      </c>
      <c r="P38" s="19" t="s">
        <v>69</v>
      </c>
      <c r="Q38" s="20">
        <f>VLOOKUP(P38,[2]Anexo!$I$4:$J$7,2,)</f>
        <v>4</v>
      </c>
      <c r="R38" s="19" t="s">
        <v>91</v>
      </c>
      <c r="S38" s="20">
        <f>VLOOKUP(R38,[2]Anexo!$K$3:$L$9,2,)</f>
        <v>4</v>
      </c>
      <c r="T38" s="20" t="s">
        <v>71</v>
      </c>
      <c r="U38" s="20">
        <f>VLOOKUP(T38,[2]Anexo!$M$3:$N$7,2,)</f>
        <v>1</v>
      </c>
      <c r="V38" s="20">
        <f t="shared" si="12"/>
        <v>17</v>
      </c>
      <c r="W38" s="20" t="str">
        <f t="shared" si="13"/>
        <v>SIGNIFICANCIA BAJA</v>
      </c>
      <c r="X38" s="20" t="s">
        <v>142</v>
      </c>
      <c r="Z38" s="22"/>
      <c r="AA38" s="22"/>
      <c r="AB38" s="22"/>
      <c r="AC38" s="22"/>
      <c r="AD38" s="22"/>
      <c r="AE38" s="22"/>
      <c r="AF38" s="22"/>
      <c r="AG38" s="22"/>
      <c r="AH38" s="22"/>
      <c r="AI38" s="22"/>
    </row>
    <row r="39" spans="1:35" s="21" customFormat="1" ht="53.25" customHeight="1" x14ac:dyDescent="0.3">
      <c r="A39" s="19">
        <v>34</v>
      </c>
      <c r="B39" s="128"/>
      <c r="C39" s="130"/>
      <c r="D39" s="130"/>
      <c r="E39" s="130"/>
      <c r="F39" s="19" t="s">
        <v>143</v>
      </c>
      <c r="G39" s="19" t="s">
        <v>144</v>
      </c>
      <c r="H39" s="20" t="s">
        <v>141</v>
      </c>
      <c r="I39" s="20" t="s">
        <v>95</v>
      </c>
      <c r="J39" s="19" t="s">
        <v>145</v>
      </c>
      <c r="K39" s="20" t="s">
        <v>146</v>
      </c>
      <c r="L39" s="20" t="s">
        <v>35</v>
      </c>
      <c r="M39" s="20">
        <f>VLOOKUP(L39,[2]Anexo!$E$4:$F$6,2,)</f>
        <v>4</v>
      </c>
      <c r="N39" s="20" t="s">
        <v>127</v>
      </c>
      <c r="O39" s="20">
        <f>VLOOKUP(N39,[2]Anexo!$G$4:$H$9,2,)</f>
        <v>4</v>
      </c>
      <c r="P39" s="19" t="s">
        <v>69</v>
      </c>
      <c r="Q39" s="20">
        <f>VLOOKUP(P39,[2]Anexo!$I$4:$J$7,2,)</f>
        <v>4</v>
      </c>
      <c r="R39" s="19" t="s">
        <v>81</v>
      </c>
      <c r="S39" s="20">
        <f>VLOOKUP(R39,[2]Anexo!$K$3:$L$9,2,)</f>
        <v>6</v>
      </c>
      <c r="T39" s="20" t="s">
        <v>71</v>
      </c>
      <c r="U39" s="20">
        <f>VLOOKUP(T39,[2]Anexo!$M$3:$N$7,2,)</f>
        <v>1</v>
      </c>
      <c r="V39" s="20">
        <f t="shared" si="12"/>
        <v>19</v>
      </c>
      <c r="W39" s="20" t="str">
        <f t="shared" si="13"/>
        <v>SIGNIFICANCIA BAJA</v>
      </c>
      <c r="X39" s="20" t="s">
        <v>142</v>
      </c>
      <c r="Z39" s="22"/>
      <c r="AA39" s="22"/>
      <c r="AB39" s="22"/>
      <c r="AC39" s="22"/>
      <c r="AD39" s="22"/>
      <c r="AE39" s="22"/>
      <c r="AF39" s="22"/>
      <c r="AG39" s="22"/>
      <c r="AH39" s="22"/>
      <c r="AI39" s="22"/>
    </row>
    <row r="40" spans="1:35" s="21" customFormat="1" ht="53.25" customHeight="1" x14ac:dyDescent="0.3">
      <c r="A40" s="19">
        <v>35</v>
      </c>
      <c r="B40" s="128"/>
      <c r="C40" s="130"/>
      <c r="D40" s="130"/>
      <c r="E40" s="130"/>
      <c r="F40" s="19" t="s">
        <v>147</v>
      </c>
      <c r="G40" s="19" t="s">
        <v>148</v>
      </c>
      <c r="H40" s="20" t="s">
        <v>141</v>
      </c>
      <c r="I40" s="20" t="s">
        <v>95</v>
      </c>
      <c r="J40" s="19" t="s">
        <v>96</v>
      </c>
      <c r="K40" s="20" t="s">
        <v>93</v>
      </c>
      <c r="L40" s="20" t="s">
        <v>35</v>
      </c>
      <c r="M40" s="20">
        <f>VLOOKUP(L40,[2]Anexo!$E$4:$F$6,2,)</f>
        <v>4</v>
      </c>
      <c r="N40" s="20" t="s">
        <v>127</v>
      </c>
      <c r="O40" s="20">
        <f>VLOOKUP(N40,[2]Anexo!$G$4:$H$9,2,)</f>
        <v>4</v>
      </c>
      <c r="P40" s="19" t="s">
        <v>69</v>
      </c>
      <c r="Q40" s="20">
        <f>VLOOKUP(P40,[2]Anexo!$I$4:$J$7,2,)</f>
        <v>4</v>
      </c>
      <c r="R40" s="19" t="s">
        <v>91</v>
      </c>
      <c r="S40" s="20">
        <f>VLOOKUP(R40,[2]Anexo!$K$3:$L$9,2,)</f>
        <v>4</v>
      </c>
      <c r="T40" s="20" t="s">
        <v>71</v>
      </c>
      <c r="U40" s="20">
        <f>VLOOKUP(T40,[2]Anexo!$M$3:$N$7,2,)</f>
        <v>1</v>
      </c>
      <c r="V40" s="20">
        <f t="shared" si="12"/>
        <v>17</v>
      </c>
      <c r="W40" s="20" t="str">
        <f t="shared" si="13"/>
        <v>SIGNIFICANCIA BAJA</v>
      </c>
      <c r="X40" s="20" t="s">
        <v>142</v>
      </c>
      <c r="Z40" s="22"/>
      <c r="AA40" s="22"/>
      <c r="AB40" s="22"/>
      <c r="AC40" s="22"/>
      <c r="AD40" s="22"/>
      <c r="AE40" s="22"/>
      <c r="AF40" s="22"/>
      <c r="AG40" s="22"/>
      <c r="AH40" s="22"/>
      <c r="AI40" s="22"/>
    </row>
    <row r="41" spans="1:35" s="21" customFormat="1" ht="53.25" customHeight="1" x14ac:dyDescent="0.3">
      <c r="A41" s="19">
        <v>36</v>
      </c>
      <c r="B41" s="128"/>
      <c r="C41" s="130"/>
      <c r="D41" s="130"/>
      <c r="E41" s="130"/>
      <c r="F41" s="19" t="s">
        <v>140</v>
      </c>
      <c r="G41" s="19" t="s">
        <v>149</v>
      </c>
      <c r="H41" s="20" t="s">
        <v>100</v>
      </c>
      <c r="I41" s="20" t="s">
        <v>90</v>
      </c>
      <c r="J41" s="19" t="s">
        <v>75</v>
      </c>
      <c r="K41" s="20" t="s">
        <v>51</v>
      </c>
      <c r="L41" s="20" t="s">
        <v>35</v>
      </c>
      <c r="M41" s="20">
        <f>VLOOKUP(L41,[2]Anexo!$E$4:$F$6,2,)</f>
        <v>4</v>
      </c>
      <c r="N41" s="20" t="s">
        <v>102</v>
      </c>
      <c r="O41" s="20">
        <f>VLOOKUP(N41,[2]Anexo!$G$4:$H$9,2,)</f>
        <v>1</v>
      </c>
      <c r="P41" s="19" t="s">
        <v>108</v>
      </c>
      <c r="Q41" s="20">
        <f>VLOOKUP(P41,[2]Anexo!$I$4:$J$7,2,)</f>
        <v>1</v>
      </c>
      <c r="R41" s="19" t="s">
        <v>70</v>
      </c>
      <c r="S41" s="20">
        <f>VLOOKUP(R41,[2]Anexo!$K$3:$L$9,2,)</f>
        <v>1</v>
      </c>
      <c r="T41" s="20" t="s">
        <v>71</v>
      </c>
      <c r="U41" s="20">
        <f>VLOOKUP(T41,[2]Anexo!$M$3:$N$7,2,)</f>
        <v>1</v>
      </c>
      <c r="V41" s="20">
        <f t="shared" si="12"/>
        <v>8</v>
      </c>
      <c r="W41" s="20" t="str">
        <f t="shared" si="13"/>
        <v>NO SIGNIFICATIVO</v>
      </c>
      <c r="X41" s="19" t="s">
        <v>150</v>
      </c>
      <c r="Z41" s="22"/>
      <c r="AA41" s="22"/>
      <c r="AB41" s="22"/>
      <c r="AC41" s="22"/>
      <c r="AD41" s="22"/>
      <c r="AE41" s="22"/>
      <c r="AF41" s="22"/>
      <c r="AG41" s="22"/>
      <c r="AH41" s="22"/>
      <c r="AI41" s="22"/>
    </row>
    <row r="42" spans="1:35" s="23" customFormat="1" ht="53.25" customHeight="1" x14ac:dyDescent="0.3">
      <c r="A42" s="19">
        <v>37</v>
      </c>
      <c r="B42" s="128"/>
      <c r="C42" s="19" t="s">
        <v>151</v>
      </c>
      <c r="D42" s="19" t="s">
        <v>27</v>
      </c>
      <c r="E42" s="19" t="s">
        <v>152</v>
      </c>
      <c r="F42" s="19" t="s">
        <v>153</v>
      </c>
      <c r="G42" s="20" t="s">
        <v>44</v>
      </c>
      <c r="H42" s="20" t="s">
        <v>31</v>
      </c>
      <c r="I42" s="20" t="s">
        <v>45</v>
      </c>
      <c r="J42" s="19" t="s">
        <v>33</v>
      </c>
      <c r="K42" s="20" t="s">
        <v>46</v>
      </c>
      <c r="L42" s="20" t="s">
        <v>35</v>
      </c>
      <c r="M42" s="20">
        <f>VLOOKUP(L42,[2]Anexo!$E$4:$F$6,2,)</f>
        <v>4</v>
      </c>
      <c r="N42" s="20" t="s">
        <v>36</v>
      </c>
      <c r="O42" s="20">
        <f>VLOOKUP(N42,[2]Anexo!$G$4:$H$9,2,)</f>
        <v>10</v>
      </c>
      <c r="P42" s="19" t="s">
        <v>69</v>
      </c>
      <c r="Q42" s="20">
        <f>VLOOKUP(P42,[2]Anexo!$I$4:$J$7,2,)</f>
        <v>4</v>
      </c>
      <c r="R42" s="19" t="s">
        <v>81</v>
      </c>
      <c r="S42" s="20">
        <f>VLOOKUP(R42,[2]Anexo!$K$3:$L$9,2,)</f>
        <v>6</v>
      </c>
      <c r="T42" s="20" t="s">
        <v>39</v>
      </c>
      <c r="U42" s="20">
        <f>VLOOKUP(T42,[2]Anexo!$M$3:$N$7,2,)</f>
        <v>4</v>
      </c>
      <c r="V42" s="20">
        <f t="shared" si="12"/>
        <v>28</v>
      </c>
      <c r="W42" s="20" t="str">
        <f t="shared" si="13"/>
        <v>SIGNIFICANCIA ALTA</v>
      </c>
      <c r="X42" s="19" t="s">
        <v>154</v>
      </c>
      <c r="Z42" s="24"/>
      <c r="AA42" s="24"/>
      <c r="AB42" s="24"/>
      <c r="AC42" s="24"/>
      <c r="AD42" s="24"/>
      <c r="AE42" s="24"/>
      <c r="AF42" s="24"/>
      <c r="AG42" s="24"/>
      <c r="AH42" s="24"/>
      <c r="AI42" s="24"/>
    </row>
    <row r="43" spans="1:35" s="21" customFormat="1" ht="53.25" customHeight="1" x14ac:dyDescent="0.3">
      <c r="A43" s="19">
        <v>38</v>
      </c>
      <c r="B43" s="128"/>
      <c r="C43" s="130" t="s">
        <v>155</v>
      </c>
      <c r="D43" s="130" t="s">
        <v>27</v>
      </c>
      <c r="E43" s="130" t="s">
        <v>156</v>
      </c>
      <c r="F43" s="19" t="s">
        <v>157</v>
      </c>
      <c r="G43" s="20" t="s">
        <v>120</v>
      </c>
      <c r="H43" s="20" t="s">
        <v>31</v>
      </c>
      <c r="I43" s="20" t="s">
        <v>90</v>
      </c>
      <c r="J43" s="19" t="s">
        <v>68</v>
      </c>
      <c r="K43" s="20" t="s">
        <v>34</v>
      </c>
      <c r="L43" s="20" t="s">
        <v>35</v>
      </c>
      <c r="M43" s="20">
        <f>VLOOKUP(L43,[2]Anexo!$E$4:$F$6,2,)</f>
        <v>4</v>
      </c>
      <c r="N43" s="20" t="s">
        <v>102</v>
      </c>
      <c r="O43" s="20">
        <f>VLOOKUP(N43,[2]Anexo!$G$4:$H$9,2,)</f>
        <v>1</v>
      </c>
      <c r="P43" s="19" t="s">
        <v>69</v>
      </c>
      <c r="Q43" s="20">
        <f>VLOOKUP(P43,[2]Anexo!$I$4:$J$7,2,)</f>
        <v>4</v>
      </c>
      <c r="R43" s="19" t="s">
        <v>70</v>
      </c>
      <c r="S43" s="20">
        <f>VLOOKUP(R43,[2]Anexo!$K$3:$L$9,2,)</f>
        <v>1</v>
      </c>
      <c r="T43" s="20" t="s">
        <v>71</v>
      </c>
      <c r="U43" s="20">
        <f>VLOOKUP(T43,[2]Anexo!$M$3:$N$7,2,)</f>
        <v>1</v>
      </c>
      <c r="V43" s="20">
        <f t="shared" si="12"/>
        <v>11</v>
      </c>
      <c r="W43" s="20" t="str">
        <f t="shared" si="13"/>
        <v>NO SIGNIFICATIVO</v>
      </c>
      <c r="X43" s="19" t="s">
        <v>158</v>
      </c>
      <c r="Z43" s="22"/>
      <c r="AA43" s="22"/>
      <c r="AB43" s="22"/>
      <c r="AC43" s="22"/>
      <c r="AD43" s="22"/>
      <c r="AE43" s="22"/>
      <c r="AF43" s="22"/>
      <c r="AG43" s="22"/>
      <c r="AH43" s="22"/>
      <c r="AI43" s="22"/>
    </row>
    <row r="44" spans="1:35" s="21" customFormat="1" ht="53.25" customHeight="1" x14ac:dyDescent="0.3">
      <c r="A44" s="19">
        <v>39</v>
      </c>
      <c r="B44" s="128"/>
      <c r="C44" s="130"/>
      <c r="D44" s="130"/>
      <c r="E44" s="130"/>
      <c r="F44" s="19" t="s">
        <v>159</v>
      </c>
      <c r="G44" s="20" t="s">
        <v>49</v>
      </c>
      <c r="H44" s="20" t="s">
        <v>31</v>
      </c>
      <c r="I44" s="20" t="s">
        <v>74</v>
      </c>
      <c r="J44" s="19" t="s">
        <v>160</v>
      </c>
      <c r="K44" s="20" t="s">
        <v>51</v>
      </c>
      <c r="L44" s="20" t="s">
        <v>52</v>
      </c>
      <c r="M44" s="20">
        <f>VLOOKUP(L44,[2]Anexo!$E$4:$F$6,2,)</f>
        <v>-4</v>
      </c>
      <c r="N44" s="20" t="s">
        <v>127</v>
      </c>
      <c r="O44" s="20">
        <f>VLOOKUP(N44,[2]Anexo!$G$4:$H$9,2,)</f>
        <v>4</v>
      </c>
      <c r="P44" s="19" t="s">
        <v>108</v>
      </c>
      <c r="Q44" s="20">
        <f>VLOOKUP(P44,[2]Anexo!$I$4:$J$7,2,)</f>
        <v>1</v>
      </c>
      <c r="R44" s="19" t="s">
        <v>81</v>
      </c>
      <c r="S44" s="20">
        <f>VLOOKUP(R44,[2]Anexo!$K$3:$L$9,2,)</f>
        <v>6</v>
      </c>
      <c r="T44" s="20" t="s">
        <v>39</v>
      </c>
      <c r="U44" s="20">
        <f>VLOOKUP(T44,[2]Anexo!$M$3:$N$7,2,)</f>
        <v>4</v>
      </c>
      <c r="V44" s="20">
        <f t="shared" si="12"/>
        <v>11</v>
      </c>
      <c r="W44" s="20" t="str">
        <f t="shared" si="13"/>
        <v>NO SIGNIFICATIVO</v>
      </c>
      <c r="X44" s="19" t="s">
        <v>161</v>
      </c>
      <c r="Z44" s="22"/>
      <c r="AA44" s="22"/>
      <c r="AB44" s="22"/>
      <c r="AC44" s="22"/>
      <c r="AD44" s="22"/>
      <c r="AE44" s="22"/>
      <c r="AF44" s="22"/>
      <c r="AG44" s="22"/>
      <c r="AH44" s="22"/>
      <c r="AI44" s="22"/>
    </row>
    <row r="45" spans="1:35" s="21" customFormat="1" ht="53.25" customHeight="1" x14ac:dyDescent="0.3">
      <c r="A45" s="19">
        <v>40</v>
      </c>
      <c r="B45" s="128"/>
      <c r="C45" s="130"/>
      <c r="D45" s="130"/>
      <c r="E45" s="130"/>
      <c r="F45" s="19" t="s">
        <v>162</v>
      </c>
      <c r="G45" s="20" t="s">
        <v>137</v>
      </c>
      <c r="H45" s="20" t="s">
        <v>31</v>
      </c>
      <c r="I45" s="20" t="s">
        <v>74</v>
      </c>
      <c r="J45" s="19" t="s">
        <v>163</v>
      </c>
      <c r="K45" s="20" t="s">
        <v>51</v>
      </c>
      <c r="L45" s="20" t="s">
        <v>35</v>
      </c>
      <c r="M45" s="20">
        <f>VLOOKUP(L45,[2]Anexo!$E$4:$F$6,2,)</f>
        <v>4</v>
      </c>
      <c r="N45" s="20" t="s">
        <v>127</v>
      </c>
      <c r="O45" s="20">
        <f>VLOOKUP(N45,[2]Anexo!$G$4:$H$9,2,)</f>
        <v>4</v>
      </c>
      <c r="P45" s="19" t="s">
        <v>108</v>
      </c>
      <c r="Q45" s="20">
        <f>VLOOKUP(P45,[2]Anexo!$I$4:$J$7,2,)</f>
        <v>1</v>
      </c>
      <c r="R45" s="19" t="s">
        <v>81</v>
      </c>
      <c r="S45" s="20">
        <f>VLOOKUP(R45,[2]Anexo!$K$3:$L$9,2,)</f>
        <v>6</v>
      </c>
      <c r="T45" s="20" t="s">
        <v>39</v>
      </c>
      <c r="U45" s="20">
        <f>VLOOKUP(T45,[2]Anexo!$M$3:$N$7,2,)</f>
        <v>4</v>
      </c>
      <c r="V45" s="20">
        <f t="shared" si="12"/>
        <v>19</v>
      </c>
      <c r="W45" s="20" t="str">
        <f t="shared" si="13"/>
        <v>SIGNIFICANCIA BAJA</v>
      </c>
      <c r="X45" s="19" t="s">
        <v>161</v>
      </c>
      <c r="Z45" s="22"/>
      <c r="AA45" s="22"/>
      <c r="AB45" s="22"/>
      <c r="AC45" s="22"/>
      <c r="AD45" s="22"/>
      <c r="AE45" s="22"/>
      <c r="AF45" s="22"/>
      <c r="AG45" s="22"/>
      <c r="AH45" s="22"/>
      <c r="AI45" s="22"/>
    </row>
    <row r="46" spans="1:35" s="13" customFormat="1" ht="53.25" customHeight="1" x14ac:dyDescent="0.3">
      <c r="A46" s="11">
        <v>41</v>
      </c>
      <c r="B46" s="128"/>
      <c r="C46" s="127" t="s">
        <v>164</v>
      </c>
      <c r="D46" s="12" t="s">
        <v>27</v>
      </c>
      <c r="E46" s="12" t="s">
        <v>165</v>
      </c>
      <c r="F46" s="127" t="s">
        <v>153</v>
      </c>
      <c r="G46" s="128" t="s">
        <v>44</v>
      </c>
      <c r="H46" s="129" t="s">
        <v>31</v>
      </c>
      <c r="I46" s="129" t="s">
        <v>45</v>
      </c>
      <c r="J46" s="127" t="s">
        <v>33</v>
      </c>
      <c r="K46" s="129" t="s">
        <v>46</v>
      </c>
      <c r="L46" s="129" t="s">
        <v>35</v>
      </c>
      <c r="M46" s="131">
        <f>VLOOKUP(L46,[2]Anexo!$E$4:$F$6,2,)</f>
        <v>4</v>
      </c>
      <c r="N46" s="129" t="s">
        <v>36</v>
      </c>
      <c r="O46" s="131">
        <f>VLOOKUP(N46,[2]Anexo!$G$4:$H$9,2,)</f>
        <v>10</v>
      </c>
      <c r="P46" s="128" t="s">
        <v>37</v>
      </c>
      <c r="Q46" s="131">
        <f>VLOOKUP(P46,[2]Anexo!$I$4:$J$7,2,)</f>
        <v>6</v>
      </c>
      <c r="R46" s="128" t="s">
        <v>38</v>
      </c>
      <c r="S46" s="131">
        <f>VLOOKUP(R46,[2]Anexo!$K$3:$L$9,2,)</f>
        <v>8</v>
      </c>
      <c r="T46" s="129" t="s">
        <v>39</v>
      </c>
      <c r="U46" s="131">
        <f>VLOOKUP(T46,[2]Anexo!$M$3:$N$7,2,)</f>
        <v>4</v>
      </c>
      <c r="V46" s="129">
        <f t="shared" si="12"/>
        <v>32</v>
      </c>
      <c r="W46" s="129" t="str">
        <f t="shared" si="13"/>
        <v>SIGNIFICANCIA ALTA</v>
      </c>
      <c r="X46" s="128" t="s">
        <v>166</v>
      </c>
      <c r="Z46" s="14"/>
      <c r="AA46" s="14"/>
      <c r="AB46" s="14"/>
      <c r="AC46" s="14"/>
      <c r="AD46" s="14"/>
      <c r="AE46" s="14"/>
      <c r="AF46" s="14"/>
      <c r="AG46" s="14"/>
      <c r="AH46" s="14"/>
      <c r="AI46" s="14"/>
    </row>
    <row r="47" spans="1:35" s="13" customFormat="1" ht="53.25" customHeight="1" x14ac:dyDescent="0.3">
      <c r="A47" s="11">
        <v>42</v>
      </c>
      <c r="B47" s="128"/>
      <c r="C47" s="127"/>
      <c r="D47" s="12" t="s">
        <v>167</v>
      </c>
      <c r="E47" s="12" t="s">
        <v>168</v>
      </c>
      <c r="F47" s="127"/>
      <c r="G47" s="128"/>
      <c r="H47" s="129"/>
      <c r="I47" s="129"/>
      <c r="J47" s="127"/>
      <c r="K47" s="129"/>
      <c r="L47" s="129"/>
      <c r="M47" s="131"/>
      <c r="N47" s="129"/>
      <c r="O47" s="131"/>
      <c r="P47" s="128"/>
      <c r="Q47" s="131"/>
      <c r="R47" s="128"/>
      <c r="S47" s="131"/>
      <c r="T47" s="129"/>
      <c r="U47" s="131"/>
      <c r="V47" s="129"/>
      <c r="W47" s="129"/>
      <c r="X47" s="129"/>
      <c r="Z47" s="14"/>
      <c r="AA47" s="14"/>
      <c r="AB47" s="14"/>
      <c r="AC47" s="14"/>
      <c r="AD47" s="14"/>
      <c r="AE47" s="14"/>
      <c r="AF47" s="14"/>
      <c r="AG47" s="14"/>
      <c r="AH47" s="14"/>
      <c r="AI47" s="14"/>
    </row>
    <row r="48" spans="1:35" s="21" customFormat="1" ht="53.25" customHeight="1" x14ac:dyDescent="0.3">
      <c r="A48" s="19">
        <v>43</v>
      </c>
      <c r="B48" s="128"/>
      <c r="C48" s="130" t="s">
        <v>169</v>
      </c>
      <c r="D48" s="130" t="s">
        <v>27</v>
      </c>
      <c r="E48" s="130" t="s">
        <v>170</v>
      </c>
      <c r="F48" s="19" t="s">
        <v>171</v>
      </c>
      <c r="G48" s="20" t="s">
        <v>67</v>
      </c>
      <c r="H48" s="20" t="s">
        <v>31</v>
      </c>
      <c r="I48" s="20" t="s">
        <v>90</v>
      </c>
      <c r="J48" s="19" t="s">
        <v>68</v>
      </c>
      <c r="K48" s="20" t="s">
        <v>34</v>
      </c>
      <c r="L48" s="20" t="s">
        <v>35</v>
      </c>
      <c r="M48" s="20">
        <f>VLOOKUP(L48,[2]Anexo!$E$4:$F$6,2,)</f>
        <v>4</v>
      </c>
      <c r="N48" s="20" t="s">
        <v>76</v>
      </c>
      <c r="O48" s="20">
        <f>VLOOKUP(N48,[2]Anexo!$G$4:$H$9,2,)</f>
        <v>6</v>
      </c>
      <c r="P48" s="19" t="s">
        <v>108</v>
      </c>
      <c r="Q48" s="20">
        <f>VLOOKUP(P48,[2]Anexo!$I$4:$J$7,2,)</f>
        <v>1</v>
      </c>
      <c r="R48" s="19" t="s">
        <v>70</v>
      </c>
      <c r="S48" s="20">
        <f>VLOOKUP(R48,[2]Anexo!$K$3:$L$9,2,)</f>
        <v>1</v>
      </c>
      <c r="T48" s="20" t="s">
        <v>71</v>
      </c>
      <c r="U48" s="20">
        <f>VLOOKUP(T48,[2]Anexo!$M$3:$N$7,2,)</f>
        <v>1</v>
      </c>
      <c r="V48" s="20">
        <f t="shared" si="12"/>
        <v>13</v>
      </c>
      <c r="W48" s="20" t="str">
        <f t="shared" si="13"/>
        <v>SIGNIFICANCIA BAJA</v>
      </c>
      <c r="X48" s="19" t="s">
        <v>158</v>
      </c>
      <c r="Z48" s="22"/>
      <c r="AA48" s="22"/>
      <c r="AB48" s="22"/>
      <c r="AC48" s="22"/>
      <c r="AD48" s="22"/>
      <c r="AE48" s="22"/>
      <c r="AF48" s="22"/>
      <c r="AG48" s="22"/>
      <c r="AH48" s="22"/>
      <c r="AI48" s="22"/>
    </row>
    <row r="49" spans="1:35" s="21" customFormat="1" ht="53.25" customHeight="1" x14ac:dyDescent="0.3">
      <c r="A49" s="19">
        <v>44</v>
      </c>
      <c r="B49" s="128"/>
      <c r="C49" s="130"/>
      <c r="D49" s="130"/>
      <c r="E49" s="130"/>
      <c r="F49" s="19" t="s">
        <v>159</v>
      </c>
      <c r="G49" s="20" t="s">
        <v>49</v>
      </c>
      <c r="H49" s="20" t="s">
        <v>31</v>
      </c>
      <c r="I49" s="20" t="s">
        <v>74</v>
      </c>
      <c r="J49" s="19" t="s">
        <v>160</v>
      </c>
      <c r="K49" s="20" t="s">
        <v>51</v>
      </c>
      <c r="L49" s="20" t="s">
        <v>52</v>
      </c>
      <c r="M49" s="20">
        <f>VLOOKUP(L49,[2]Anexo!$E$4:$F$6,2,)</f>
        <v>-4</v>
      </c>
      <c r="N49" s="20" t="s">
        <v>76</v>
      </c>
      <c r="O49" s="20">
        <f>VLOOKUP(N49,[2]Anexo!$G$4:$H$9,2,)</f>
        <v>6</v>
      </c>
      <c r="P49" s="19" t="s">
        <v>108</v>
      </c>
      <c r="Q49" s="20">
        <f>VLOOKUP(P49,[2]Anexo!$I$4:$J$7,2,)</f>
        <v>1</v>
      </c>
      <c r="R49" s="19" t="s">
        <v>81</v>
      </c>
      <c r="S49" s="20">
        <f>VLOOKUP(R49,[2]Anexo!$K$3:$L$9,2,)</f>
        <v>6</v>
      </c>
      <c r="T49" s="20" t="s">
        <v>39</v>
      </c>
      <c r="U49" s="20">
        <f>VLOOKUP(T49,[2]Anexo!$M$3:$N$7,2,)</f>
        <v>4</v>
      </c>
      <c r="V49" s="20">
        <f t="shared" si="12"/>
        <v>13</v>
      </c>
      <c r="W49" s="20" t="str">
        <f t="shared" si="13"/>
        <v>SIGNIFICANCIA BAJA</v>
      </c>
      <c r="X49" s="19" t="s">
        <v>172</v>
      </c>
      <c r="Z49" s="22"/>
      <c r="AA49" s="22"/>
      <c r="AB49" s="22"/>
      <c r="AC49" s="22"/>
      <c r="AD49" s="22"/>
      <c r="AE49" s="22"/>
      <c r="AF49" s="22"/>
      <c r="AG49" s="22"/>
      <c r="AH49" s="22"/>
      <c r="AI49" s="22"/>
    </row>
    <row r="50" spans="1:35" s="21" customFormat="1" ht="53.25" customHeight="1" x14ac:dyDescent="0.3">
      <c r="A50" s="19">
        <v>45</v>
      </c>
      <c r="B50" s="128"/>
      <c r="C50" s="130"/>
      <c r="D50" s="130"/>
      <c r="E50" s="130"/>
      <c r="F50" s="19" t="s">
        <v>173</v>
      </c>
      <c r="G50" s="20" t="s">
        <v>137</v>
      </c>
      <c r="H50" s="20" t="s">
        <v>31</v>
      </c>
      <c r="I50" s="20" t="s">
        <v>74</v>
      </c>
      <c r="J50" s="19" t="s">
        <v>163</v>
      </c>
      <c r="K50" s="20" t="s">
        <v>51</v>
      </c>
      <c r="L50" s="20" t="s">
        <v>35</v>
      </c>
      <c r="M50" s="20">
        <f>VLOOKUP(L50,[2]Anexo!$E$4:$F$6,2,)</f>
        <v>4</v>
      </c>
      <c r="N50" s="20" t="s">
        <v>76</v>
      </c>
      <c r="O50" s="20">
        <f>VLOOKUP(N50,[2]Anexo!$G$4:$H$9,2,)</f>
        <v>6</v>
      </c>
      <c r="P50" s="19" t="s">
        <v>108</v>
      </c>
      <c r="Q50" s="20">
        <f>VLOOKUP(P50,[2]Anexo!$I$4:$J$7,2,)</f>
        <v>1</v>
      </c>
      <c r="R50" s="19" t="s">
        <v>70</v>
      </c>
      <c r="S50" s="20">
        <f>VLOOKUP(R50,[2]Anexo!$K$3:$L$9,2,)</f>
        <v>1</v>
      </c>
      <c r="T50" s="20" t="s">
        <v>71</v>
      </c>
      <c r="U50" s="20">
        <f>VLOOKUP(T50,[2]Anexo!$M$3:$N$7,2,)</f>
        <v>1</v>
      </c>
      <c r="V50" s="20">
        <f t="shared" si="12"/>
        <v>13</v>
      </c>
      <c r="W50" s="20" t="str">
        <f t="shared" si="13"/>
        <v>SIGNIFICANCIA BAJA</v>
      </c>
      <c r="X50" s="19" t="s">
        <v>172</v>
      </c>
      <c r="Z50" s="22"/>
      <c r="AA50" s="22"/>
      <c r="AB50" s="22"/>
      <c r="AC50" s="22"/>
      <c r="AD50" s="22"/>
      <c r="AE50" s="22"/>
      <c r="AF50" s="22"/>
      <c r="AG50" s="22"/>
      <c r="AH50" s="22"/>
      <c r="AI50" s="22"/>
    </row>
    <row r="51" spans="1:35" s="13" customFormat="1" ht="53.25" customHeight="1" x14ac:dyDescent="0.3">
      <c r="A51" s="11">
        <v>46</v>
      </c>
      <c r="B51" s="128"/>
      <c r="C51" s="127" t="s">
        <v>174</v>
      </c>
      <c r="D51" s="127" t="s">
        <v>27</v>
      </c>
      <c r="E51" s="127" t="s">
        <v>175</v>
      </c>
      <c r="F51" s="12" t="s">
        <v>176</v>
      </c>
      <c r="G51" s="15" t="s">
        <v>177</v>
      </c>
      <c r="H51" s="15" t="s">
        <v>31</v>
      </c>
      <c r="I51" s="15" t="s">
        <v>178</v>
      </c>
      <c r="J51" s="12" t="s">
        <v>179</v>
      </c>
      <c r="K51" s="15" t="s">
        <v>34</v>
      </c>
      <c r="L51" s="15" t="s">
        <v>35</v>
      </c>
      <c r="M51" s="16">
        <f>VLOOKUP(L51,[2]Anexo!$E$4:$F$6,2,)</f>
        <v>4</v>
      </c>
      <c r="N51" s="15" t="s">
        <v>127</v>
      </c>
      <c r="O51" s="16">
        <f>VLOOKUP(N51,[2]Anexo!$G$4:$H$9,2,)</f>
        <v>4</v>
      </c>
      <c r="P51" s="11" t="s">
        <v>69</v>
      </c>
      <c r="Q51" s="16">
        <f>VLOOKUP(P51,[2]Anexo!$I$4:$J$7,2,)</f>
        <v>4</v>
      </c>
      <c r="R51" s="11" t="s">
        <v>81</v>
      </c>
      <c r="S51" s="16">
        <f>VLOOKUP(R51,[2]Anexo!$K$3:$L$9,2,)</f>
        <v>6</v>
      </c>
      <c r="T51" s="15" t="s">
        <v>71</v>
      </c>
      <c r="U51" s="16">
        <f>VLOOKUP(T51,[2]Anexo!$M$3:$N$7,2,)</f>
        <v>1</v>
      </c>
      <c r="V51" s="15">
        <f t="shared" si="12"/>
        <v>19</v>
      </c>
      <c r="W51" s="15" t="str">
        <f t="shared" si="13"/>
        <v>SIGNIFICANCIA BAJA</v>
      </c>
      <c r="X51" s="11" t="s">
        <v>180</v>
      </c>
      <c r="Z51" s="14"/>
      <c r="AA51" s="14"/>
      <c r="AB51" s="14"/>
      <c r="AC51" s="14"/>
      <c r="AD51" s="14"/>
      <c r="AE51" s="14"/>
      <c r="AF51" s="14"/>
      <c r="AG51" s="14"/>
      <c r="AH51" s="14"/>
      <c r="AI51" s="14"/>
    </row>
    <row r="52" spans="1:35" s="13" customFormat="1" ht="53.25" customHeight="1" x14ac:dyDescent="0.3">
      <c r="A52" s="11">
        <v>47</v>
      </c>
      <c r="B52" s="128"/>
      <c r="C52" s="127"/>
      <c r="D52" s="127"/>
      <c r="E52" s="127"/>
      <c r="F52" s="12" t="s">
        <v>181</v>
      </c>
      <c r="G52" s="15" t="s">
        <v>182</v>
      </c>
      <c r="H52" s="15" t="s">
        <v>141</v>
      </c>
      <c r="I52" s="15" t="s">
        <v>178</v>
      </c>
      <c r="J52" s="12" t="s">
        <v>179</v>
      </c>
      <c r="K52" s="15" t="s">
        <v>93</v>
      </c>
      <c r="L52" s="15" t="s">
        <v>35</v>
      </c>
      <c r="M52" s="16">
        <f>VLOOKUP(L52,[2]Anexo!$E$4:$F$6,2,)</f>
        <v>4</v>
      </c>
      <c r="N52" s="15" t="s">
        <v>127</v>
      </c>
      <c r="O52" s="16">
        <f>VLOOKUP(N52,[2]Anexo!$G$4:$H$9,2,)</f>
        <v>4</v>
      </c>
      <c r="P52" s="11" t="s">
        <v>69</v>
      </c>
      <c r="Q52" s="16">
        <f>VLOOKUP(P52,[2]Anexo!$I$4:$J$7,2,)</f>
        <v>4</v>
      </c>
      <c r="R52" s="11" t="s">
        <v>81</v>
      </c>
      <c r="S52" s="16">
        <f>VLOOKUP(R52,[2]Anexo!$K$3:$L$9,2,)</f>
        <v>6</v>
      </c>
      <c r="T52" s="15" t="s">
        <v>71</v>
      </c>
      <c r="U52" s="16">
        <f>VLOOKUP(T52,[2]Anexo!$M$3:$N$7,2,)</f>
        <v>1</v>
      </c>
      <c r="V52" s="15">
        <f t="shared" si="12"/>
        <v>19</v>
      </c>
      <c r="W52" s="15" t="str">
        <f t="shared" si="13"/>
        <v>SIGNIFICANCIA BAJA</v>
      </c>
      <c r="X52" s="11" t="s">
        <v>183</v>
      </c>
      <c r="Z52" s="14"/>
      <c r="AA52" s="14"/>
      <c r="AB52" s="14"/>
      <c r="AC52" s="14"/>
      <c r="AD52" s="14"/>
      <c r="AE52" s="14"/>
      <c r="AF52" s="14"/>
      <c r="AG52" s="14"/>
      <c r="AH52" s="14"/>
      <c r="AI52" s="14"/>
    </row>
    <row r="53" spans="1:35" s="25" customFormat="1" ht="53.25" customHeight="1" x14ac:dyDescent="0.3">
      <c r="A53" s="11">
        <v>48</v>
      </c>
      <c r="B53" s="128"/>
      <c r="C53" s="12" t="s">
        <v>184</v>
      </c>
      <c r="D53" s="12" t="s">
        <v>27</v>
      </c>
      <c r="E53" s="12" t="s">
        <v>185</v>
      </c>
      <c r="F53" s="12" t="s">
        <v>186</v>
      </c>
      <c r="G53" s="12" t="s">
        <v>144</v>
      </c>
      <c r="H53" s="15" t="s">
        <v>31</v>
      </c>
      <c r="I53" s="15" t="s">
        <v>187</v>
      </c>
      <c r="J53" s="12" t="s">
        <v>145</v>
      </c>
      <c r="K53" s="15" t="s">
        <v>146</v>
      </c>
      <c r="L53" s="15" t="s">
        <v>35</v>
      </c>
      <c r="M53" s="16">
        <f>VLOOKUP(L53,[2]Anexo!$E$4:$F$6,2,)</f>
        <v>4</v>
      </c>
      <c r="N53" s="15" t="s">
        <v>36</v>
      </c>
      <c r="O53" s="16">
        <f>VLOOKUP(N53,[2]Anexo!$G$4:$H$9,2,)</f>
        <v>10</v>
      </c>
      <c r="P53" s="11" t="s">
        <v>69</v>
      </c>
      <c r="Q53" s="16">
        <f>VLOOKUP(P53,[2]Anexo!$I$4:$J$7,2,)</f>
        <v>4</v>
      </c>
      <c r="R53" s="11" t="s">
        <v>81</v>
      </c>
      <c r="S53" s="16">
        <f>VLOOKUP(R53,[2]Anexo!$K$3:$L$9,2,)</f>
        <v>6</v>
      </c>
      <c r="T53" s="15" t="s">
        <v>71</v>
      </c>
      <c r="U53" s="16">
        <f>VLOOKUP(T53,[2]Anexo!$M$3:$N$7,2,)</f>
        <v>1</v>
      </c>
      <c r="V53" s="15">
        <f t="shared" si="12"/>
        <v>25</v>
      </c>
      <c r="W53" s="15" t="str">
        <f t="shared" si="13"/>
        <v>SIGNIFICANCIA MEDIA</v>
      </c>
      <c r="X53" s="11" t="s">
        <v>188</v>
      </c>
      <c r="Z53" s="26"/>
      <c r="AA53" s="26"/>
      <c r="AB53" s="26"/>
      <c r="AC53" s="26"/>
      <c r="AD53" s="26"/>
      <c r="AE53" s="26"/>
      <c r="AF53" s="26"/>
      <c r="AG53" s="26"/>
      <c r="AH53" s="26"/>
      <c r="AI53" s="26"/>
    </row>
    <row r="54" spans="1:35" s="13" customFormat="1" ht="53.25" customHeight="1" x14ac:dyDescent="0.3">
      <c r="A54" s="11">
        <v>49</v>
      </c>
      <c r="B54" s="128"/>
      <c r="C54" s="127" t="s">
        <v>189</v>
      </c>
      <c r="D54" s="127" t="s">
        <v>27</v>
      </c>
      <c r="E54" s="127" t="s">
        <v>190</v>
      </c>
      <c r="F54" s="12" t="s">
        <v>191</v>
      </c>
      <c r="G54" s="12" t="s">
        <v>192</v>
      </c>
      <c r="H54" s="15" t="s">
        <v>141</v>
      </c>
      <c r="I54" s="15" t="s">
        <v>178</v>
      </c>
      <c r="J54" s="12" t="s">
        <v>96</v>
      </c>
      <c r="K54" s="15" t="s">
        <v>93</v>
      </c>
      <c r="L54" s="15" t="s">
        <v>35</v>
      </c>
      <c r="M54" s="16">
        <f>VLOOKUP(L54,[2]Anexo!$E$4:$F$6,2,)</f>
        <v>4</v>
      </c>
      <c r="N54" s="15" t="s">
        <v>127</v>
      </c>
      <c r="O54" s="16">
        <f>VLOOKUP(N54,[2]Anexo!$G$4:$H$9,2,)</f>
        <v>4</v>
      </c>
      <c r="P54" s="11" t="s">
        <v>108</v>
      </c>
      <c r="Q54" s="16">
        <f>VLOOKUP(P54,[2]Anexo!$I$4:$J$7,2,)</f>
        <v>1</v>
      </c>
      <c r="R54" s="11" t="s">
        <v>81</v>
      </c>
      <c r="S54" s="16">
        <f>VLOOKUP(R54,[2]Anexo!$K$3:$L$9,2,)</f>
        <v>6</v>
      </c>
      <c r="T54" s="15" t="s">
        <v>39</v>
      </c>
      <c r="U54" s="16">
        <f>VLOOKUP(T54,[2]Anexo!$M$3:$N$7,2,)</f>
        <v>4</v>
      </c>
      <c r="V54" s="15">
        <f t="shared" si="12"/>
        <v>19</v>
      </c>
      <c r="W54" s="15" t="str">
        <f t="shared" si="13"/>
        <v>SIGNIFICANCIA BAJA</v>
      </c>
      <c r="X54" s="11" t="s">
        <v>183</v>
      </c>
      <c r="Z54" s="14"/>
      <c r="AA54" s="14"/>
      <c r="AB54" s="14"/>
      <c r="AC54" s="14"/>
      <c r="AD54" s="14"/>
      <c r="AE54" s="14"/>
      <c r="AF54" s="14"/>
      <c r="AG54" s="14"/>
      <c r="AH54" s="14"/>
      <c r="AI54" s="14"/>
    </row>
    <row r="55" spans="1:35" s="13" customFormat="1" ht="53.25" customHeight="1" x14ac:dyDescent="0.3">
      <c r="A55" s="11">
        <v>50</v>
      </c>
      <c r="B55" s="128"/>
      <c r="C55" s="127"/>
      <c r="D55" s="127"/>
      <c r="E55" s="127"/>
      <c r="F55" s="12" t="s">
        <v>193</v>
      </c>
      <c r="G55" s="12" t="s">
        <v>120</v>
      </c>
      <c r="H55" s="15" t="s">
        <v>31</v>
      </c>
      <c r="I55" s="15" t="s">
        <v>178</v>
      </c>
      <c r="J55" s="12" t="s">
        <v>68</v>
      </c>
      <c r="K55" s="15" t="s">
        <v>34</v>
      </c>
      <c r="L55" s="15" t="s">
        <v>35</v>
      </c>
      <c r="M55" s="16">
        <f>VLOOKUP(L55,[2]Anexo!$E$4:$F$6,2,)</f>
        <v>4</v>
      </c>
      <c r="N55" s="15" t="s">
        <v>127</v>
      </c>
      <c r="O55" s="16">
        <f>VLOOKUP(N55,[2]Anexo!$G$4:$H$9,2,)</f>
        <v>4</v>
      </c>
      <c r="P55" s="11" t="s">
        <v>108</v>
      </c>
      <c r="Q55" s="16">
        <f>VLOOKUP(P55,[2]Anexo!$I$4:$J$7,2,)</f>
        <v>1</v>
      </c>
      <c r="R55" s="11" t="s">
        <v>81</v>
      </c>
      <c r="S55" s="16">
        <f>VLOOKUP(R55,[2]Anexo!$K$3:$L$9,2,)</f>
        <v>6</v>
      </c>
      <c r="T55" s="15" t="s">
        <v>39</v>
      </c>
      <c r="U55" s="16">
        <f>VLOOKUP(T55,[2]Anexo!$M$3:$N$7,2,)</f>
        <v>4</v>
      </c>
      <c r="V55" s="15">
        <f t="shared" si="12"/>
        <v>19</v>
      </c>
      <c r="W55" s="15" t="str">
        <f t="shared" si="13"/>
        <v>SIGNIFICANCIA BAJA</v>
      </c>
      <c r="X55" s="11" t="s">
        <v>183</v>
      </c>
      <c r="Z55" s="14"/>
      <c r="AA55" s="14"/>
      <c r="AB55" s="14"/>
      <c r="AC55" s="14"/>
      <c r="AD55" s="14"/>
      <c r="AE55" s="14"/>
      <c r="AF55" s="14"/>
      <c r="AG55" s="14"/>
      <c r="AH55" s="14"/>
      <c r="AI55" s="14"/>
    </row>
    <row r="56" spans="1:35" s="13" customFormat="1" ht="53.25" customHeight="1" x14ac:dyDescent="0.3">
      <c r="A56" s="11">
        <v>51</v>
      </c>
      <c r="B56" s="128"/>
      <c r="C56" s="127"/>
      <c r="D56" s="127"/>
      <c r="E56" s="127"/>
      <c r="F56" s="12" t="s">
        <v>194</v>
      </c>
      <c r="G56" s="12" t="s">
        <v>137</v>
      </c>
      <c r="H56" s="15" t="s">
        <v>31</v>
      </c>
      <c r="I56" s="15" t="s">
        <v>74</v>
      </c>
      <c r="J56" s="12" t="s">
        <v>163</v>
      </c>
      <c r="K56" s="15" t="s">
        <v>51</v>
      </c>
      <c r="L56" s="15" t="s">
        <v>35</v>
      </c>
      <c r="M56" s="16">
        <f>VLOOKUP(L56,[2]Anexo!$E$4:$F$6,2,)</f>
        <v>4</v>
      </c>
      <c r="N56" s="15" t="s">
        <v>127</v>
      </c>
      <c r="O56" s="16">
        <f>VLOOKUP(N56,[2]Anexo!$G$4:$H$9,2,)</f>
        <v>4</v>
      </c>
      <c r="P56" s="11" t="s">
        <v>108</v>
      </c>
      <c r="Q56" s="16">
        <f>VLOOKUP(P56,[2]Anexo!$I$4:$J$7,2,)</f>
        <v>1</v>
      </c>
      <c r="R56" s="11" t="s">
        <v>81</v>
      </c>
      <c r="S56" s="16">
        <f>VLOOKUP(R56,[2]Anexo!$K$3:$L$9,2,)</f>
        <v>6</v>
      </c>
      <c r="T56" s="15" t="s">
        <v>39</v>
      </c>
      <c r="U56" s="16">
        <f>VLOOKUP(T56,[2]Anexo!$M$3:$N$7,2,)</f>
        <v>4</v>
      </c>
      <c r="V56" s="15">
        <f t="shared" si="12"/>
        <v>19</v>
      </c>
      <c r="W56" s="15" t="str">
        <f t="shared" si="13"/>
        <v>SIGNIFICANCIA BAJA</v>
      </c>
      <c r="X56" s="11" t="s">
        <v>183</v>
      </c>
      <c r="Z56" s="14"/>
      <c r="AA56" s="14"/>
      <c r="AB56" s="14"/>
      <c r="AC56" s="14"/>
      <c r="AD56" s="14"/>
      <c r="AE56" s="14"/>
      <c r="AF56" s="14"/>
      <c r="AG56" s="14"/>
      <c r="AH56" s="14"/>
      <c r="AI56" s="14"/>
    </row>
    <row r="57" spans="1:35" s="17" customFormat="1" ht="53.25" customHeight="1" x14ac:dyDescent="0.3">
      <c r="A57" s="11">
        <v>52</v>
      </c>
      <c r="B57" s="128"/>
      <c r="C57" s="12" t="s">
        <v>195</v>
      </c>
      <c r="D57" s="12" t="s">
        <v>27</v>
      </c>
      <c r="E57" s="12" t="s">
        <v>196</v>
      </c>
      <c r="F57" s="12" t="s">
        <v>197</v>
      </c>
      <c r="G57" s="12" t="s">
        <v>137</v>
      </c>
      <c r="H57" s="15" t="s">
        <v>141</v>
      </c>
      <c r="I57" s="15" t="s">
        <v>74</v>
      </c>
      <c r="J57" s="12" t="s">
        <v>163</v>
      </c>
      <c r="K57" s="15" t="s">
        <v>51</v>
      </c>
      <c r="L57" s="15" t="s">
        <v>35</v>
      </c>
      <c r="M57" s="16">
        <f>VLOOKUP(L57,[2]Anexo!$E$4:$F$6,2,)</f>
        <v>4</v>
      </c>
      <c r="N57" s="15" t="s">
        <v>76</v>
      </c>
      <c r="O57" s="16">
        <f>VLOOKUP(N57,[2]Anexo!$G$4:$H$9,2,)</f>
        <v>6</v>
      </c>
      <c r="P57" s="11" t="s">
        <v>108</v>
      </c>
      <c r="Q57" s="16">
        <f>VLOOKUP(P57,[2]Anexo!$I$4:$J$7,2,)</f>
        <v>1</v>
      </c>
      <c r="R57" s="11" t="s">
        <v>38</v>
      </c>
      <c r="S57" s="16">
        <f>VLOOKUP(R57,[2]Anexo!$K$3:$L$9,2,)</f>
        <v>8</v>
      </c>
      <c r="T57" s="15" t="s">
        <v>71</v>
      </c>
      <c r="U57" s="16">
        <f>VLOOKUP(T57,[2]Anexo!$M$3:$N$7,2,)</f>
        <v>1</v>
      </c>
      <c r="V57" s="15">
        <f t="shared" si="12"/>
        <v>20</v>
      </c>
      <c r="W57" s="15" t="str">
        <f t="shared" si="13"/>
        <v>SIGNIFICANCIA BAJA</v>
      </c>
      <c r="X57" s="11" t="s">
        <v>198</v>
      </c>
      <c r="Z57" s="18"/>
      <c r="AA57" s="18"/>
      <c r="AB57" s="18"/>
      <c r="AC57" s="18"/>
      <c r="AD57" s="18"/>
      <c r="AE57" s="18"/>
      <c r="AF57" s="18"/>
      <c r="AG57" s="18"/>
      <c r="AH57" s="18"/>
      <c r="AI57" s="18"/>
    </row>
    <row r="58" spans="1:35" s="13" customFormat="1" ht="53.25" customHeight="1" x14ac:dyDescent="0.3">
      <c r="A58" s="11">
        <v>53</v>
      </c>
      <c r="B58" s="124" t="s">
        <v>199</v>
      </c>
      <c r="C58" s="127" t="s">
        <v>200</v>
      </c>
      <c r="D58" s="127" t="s">
        <v>201</v>
      </c>
      <c r="E58" s="127" t="s">
        <v>28</v>
      </c>
      <c r="F58" s="12" t="s">
        <v>202</v>
      </c>
      <c r="G58" s="12" t="s">
        <v>203</v>
      </c>
      <c r="H58" s="15" t="s">
        <v>31</v>
      </c>
      <c r="I58" s="15" t="s">
        <v>74</v>
      </c>
      <c r="J58" s="12" t="s">
        <v>68</v>
      </c>
      <c r="K58" s="15" t="s">
        <v>34</v>
      </c>
      <c r="L58" s="15" t="s">
        <v>35</v>
      </c>
      <c r="M58" s="16">
        <f>VLOOKUP(L58,[2]Anexo!$E$4:$F$6,2,)</f>
        <v>4</v>
      </c>
      <c r="N58" s="15" t="s">
        <v>36</v>
      </c>
      <c r="O58" s="16">
        <f>VLOOKUP(N58,[2]Anexo!$G$4:$H$9,2,)</f>
        <v>10</v>
      </c>
      <c r="P58" s="11" t="s">
        <v>37</v>
      </c>
      <c r="Q58" s="16">
        <f>VLOOKUP(P58,[2]Anexo!$I$4:$J$7,2,)</f>
        <v>6</v>
      </c>
      <c r="R58" s="11" t="s">
        <v>38</v>
      </c>
      <c r="S58" s="16">
        <f>VLOOKUP(R58,[2]Anexo!$K$3:$L$9,2,)</f>
        <v>8</v>
      </c>
      <c r="T58" s="15" t="s">
        <v>39</v>
      </c>
      <c r="U58" s="16">
        <f>VLOOKUP(T58,[2]Anexo!$M$3:$N$7,2,)</f>
        <v>4</v>
      </c>
      <c r="V58" s="15">
        <f t="shared" si="12"/>
        <v>32</v>
      </c>
      <c r="W58" s="15" t="str">
        <f t="shared" si="13"/>
        <v>SIGNIFICANCIA ALTA</v>
      </c>
      <c r="X58" s="11" t="s">
        <v>183</v>
      </c>
      <c r="Z58" s="14"/>
      <c r="AA58" s="14"/>
      <c r="AB58" s="14"/>
      <c r="AC58" s="14"/>
      <c r="AD58" s="14"/>
      <c r="AE58" s="14"/>
      <c r="AF58" s="14"/>
      <c r="AG58" s="14"/>
      <c r="AH58" s="14"/>
      <c r="AI58" s="14"/>
    </row>
    <row r="59" spans="1:35" s="13" customFormat="1" ht="53.25" customHeight="1" x14ac:dyDescent="0.3">
      <c r="A59" s="11">
        <v>54</v>
      </c>
      <c r="B59" s="125"/>
      <c r="C59" s="127"/>
      <c r="D59" s="127"/>
      <c r="E59" s="127"/>
      <c r="F59" s="12" t="s">
        <v>153</v>
      </c>
      <c r="G59" s="12" t="s">
        <v>44</v>
      </c>
      <c r="H59" s="15" t="s">
        <v>31</v>
      </c>
      <c r="I59" s="15" t="s">
        <v>45</v>
      </c>
      <c r="J59" s="12" t="s">
        <v>33</v>
      </c>
      <c r="K59" s="15" t="s">
        <v>46</v>
      </c>
      <c r="L59" s="15" t="s">
        <v>35</v>
      </c>
      <c r="M59" s="16">
        <f>VLOOKUP(L59,[2]Anexo!$E$4:$F$6,2,)</f>
        <v>4</v>
      </c>
      <c r="N59" s="15" t="s">
        <v>36</v>
      </c>
      <c r="O59" s="16">
        <f>VLOOKUP(N59,[2]Anexo!$G$4:$H$9,2,)</f>
        <v>10</v>
      </c>
      <c r="P59" s="11" t="s">
        <v>37</v>
      </c>
      <c r="Q59" s="16">
        <f>VLOOKUP(P59,[2]Anexo!$I$4:$J$7,2,)</f>
        <v>6</v>
      </c>
      <c r="R59" s="11" t="s">
        <v>38</v>
      </c>
      <c r="S59" s="16">
        <f>VLOOKUP(R59,[2]Anexo!$K$3:$L$9,2,)</f>
        <v>8</v>
      </c>
      <c r="T59" s="15" t="s">
        <v>39</v>
      </c>
      <c r="U59" s="16">
        <f>VLOOKUP(T59,[2]Anexo!$M$3:$N$7,2,)</f>
        <v>4</v>
      </c>
      <c r="V59" s="15">
        <f t="shared" si="12"/>
        <v>32</v>
      </c>
      <c r="W59" s="15" t="str">
        <f t="shared" si="13"/>
        <v>SIGNIFICANCIA ALTA</v>
      </c>
      <c r="X59" s="11" t="s">
        <v>204</v>
      </c>
      <c r="Z59" s="14"/>
      <c r="AA59" s="14"/>
      <c r="AB59" s="14"/>
      <c r="AC59" s="14"/>
      <c r="AD59" s="14"/>
      <c r="AE59" s="14"/>
      <c r="AF59" s="14"/>
      <c r="AG59" s="14"/>
      <c r="AH59" s="14"/>
      <c r="AI59" s="14"/>
    </row>
    <row r="60" spans="1:35" s="13" customFormat="1" ht="53.25" customHeight="1" x14ac:dyDescent="0.3">
      <c r="A60" s="11">
        <v>55</v>
      </c>
      <c r="B60" s="125"/>
      <c r="C60" s="127"/>
      <c r="D60" s="127"/>
      <c r="E60" s="127"/>
      <c r="F60" s="12" t="s">
        <v>205</v>
      </c>
      <c r="G60" s="12" t="s">
        <v>137</v>
      </c>
      <c r="H60" s="15" t="s">
        <v>31</v>
      </c>
      <c r="I60" s="15" t="s">
        <v>74</v>
      </c>
      <c r="J60" s="12" t="s">
        <v>163</v>
      </c>
      <c r="K60" s="15" t="s">
        <v>51</v>
      </c>
      <c r="L60" s="15" t="s">
        <v>35</v>
      </c>
      <c r="M60" s="16">
        <f>VLOOKUP(L60,[2]Anexo!$E$4:$F$6,2,)</f>
        <v>4</v>
      </c>
      <c r="N60" s="15" t="s">
        <v>76</v>
      </c>
      <c r="O60" s="16">
        <f>VLOOKUP(N60,[2]Anexo!$G$4:$H$9,2,)</f>
        <v>6</v>
      </c>
      <c r="P60" s="11" t="s">
        <v>69</v>
      </c>
      <c r="Q60" s="16">
        <f>VLOOKUP(P60,[2]Anexo!$I$4:$J$7,2,)</f>
        <v>4</v>
      </c>
      <c r="R60" s="11" t="s">
        <v>38</v>
      </c>
      <c r="S60" s="16">
        <f>VLOOKUP(R60,[2]Anexo!$K$3:$L$9,2,)</f>
        <v>8</v>
      </c>
      <c r="T60" s="15" t="s">
        <v>39</v>
      </c>
      <c r="U60" s="16">
        <f>VLOOKUP(T60,[2]Anexo!$M$3:$N$7,2,)</f>
        <v>4</v>
      </c>
      <c r="V60" s="15">
        <f t="shared" si="12"/>
        <v>26</v>
      </c>
      <c r="W60" s="15" t="str">
        <f t="shared" si="13"/>
        <v>SIGNIFICANCIA MEDIA</v>
      </c>
      <c r="X60" s="11" t="s">
        <v>183</v>
      </c>
      <c r="Z60" s="14"/>
      <c r="AA60" s="14"/>
      <c r="AB60" s="14"/>
      <c r="AC60" s="14"/>
      <c r="AD60" s="14"/>
      <c r="AE60" s="14"/>
      <c r="AF60" s="14"/>
      <c r="AG60" s="14"/>
      <c r="AH60" s="14"/>
      <c r="AI60" s="14"/>
    </row>
    <row r="61" spans="1:35" s="17" customFormat="1" ht="53.25" customHeight="1" x14ac:dyDescent="0.3">
      <c r="A61" s="11">
        <v>56</v>
      </c>
      <c r="B61" s="125"/>
      <c r="C61" s="127" t="s">
        <v>206</v>
      </c>
      <c r="D61" s="127" t="s">
        <v>201</v>
      </c>
      <c r="E61" s="127" t="s">
        <v>116</v>
      </c>
      <c r="F61" s="12" t="s">
        <v>207</v>
      </c>
      <c r="G61" s="12" t="s">
        <v>67</v>
      </c>
      <c r="H61" s="15" t="s">
        <v>31</v>
      </c>
      <c r="I61" s="15" t="s">
        <v>178</v>
      </c>
      <c r="J61" s="12" t="s">
        <v>68</v>
      </c>
      <c r="K61" s="15" t="s">
        <v>51</v>
      </c>
      <c r="L61" s="15" t="s">
        <v>35</v>
      </c>
      <c r="M61" s="16">
        <f>VLOOKUP(L61,[2]Anexo!$E$4:$F$6,2,)</f>
        <v>4</v>
      </c>
      <c r="N61" s="15" t="s">
        <v>127</v>
      </c>
      <c r="O61" s="16">
        <f>VLOOKUP(N61,[2]Anexo!$G$4:$H$9,2,)</f>
        <v>4</v>
      </c>
      <c r="P61" s="11" t="s">
        <v>108</v>
      </c>
      <c r="Q61" s="16">
        <f>VLOOKUP(P61,[2]Anexo!$I$4:$J$7,2,)</f>
        <v>1</v>
      </c>
      <c r="R61" s="11" t="s">
        <v>70</v>
      </c>
      <c r="S61" s="16">
        <f>VLOOKUP(R61,[2]Anexo!$K$3:$L$9,2,)</f>
        <v>1</v>
      </c>
      <c r="T61" s="15" t="s">
        <v>71</v>
      </c>
      <c r="U61" s="16">
        <f>VLOOKUP(T61,[2]Anexo!$M$3:$N$7,2,)</f>
        <v>1</v>
      </c>
      <c r="V61" s="15">
        <f t="shared" si="12"/>
        <v>11</v>
      </c>
      <c r="W61" s="15" t="str">
        <f t="shared" si="13"/>
        <v>NO SIGNIFICATIVO</v>
      </c>
      <c r="X61" s="11" t="s">
        <v>183</v>
      </c>
      <c r="Z61" s="18"/>
      <c r="AA61" s="18"/>
      <c r="AB61" s="18"/>
      <c r="AC61" s="18"/>
      <c r="AD61" s="18"/>
      <c r="AE61" s="18"/>
      <c r="AF61" s="18"/>
      <c r="AG61" s="18"/>
      <c r="AH61" s="18"/>
      <c r="AI61" s="18"/>
    </row>
    <row r="62" spans="1:35" s="17" customFormat="1" ht="53.25" customHeight="1" x14ac:dyDescent="0.3">
      <c r="A62" s="11">
        <v>57</v>
      </c>
      <c r="B62" s="125"/>
      <c r="C62" s="128"/>
      <c r="D62" s="127"/>
      <c r="E62" s="128"/>
      <c r="F62" s="12" t="s">
        <v>208</v>
      </c>
      <c r="G62" s="12" t="s">
        <v>209</v>
      </c>
      <c r="H62" s="15" t="s">
        <v>31</v>
      </c>
      <c r="I62" s="15" t="s">
        <v>74</v>
      </c>
      <c r="J62" s="12" t="s">
        <v>210</v>
      </c>
      <c r="K62" s="15" t="s">
        <v>51</v>
      </c>
      <c r="L62" s="15" t="s">
        <v>35</v>
      </c>
      <c r="M62" s="16">
        <f>VLOOKUP(L62,[2]Anexo!$E$4:$F$6,2,)</f>
        <v>4</v>
      </c>
      <c r="N62" s="15" t="s">
        <v>102</v>
      </c>
      <c r="O62" s="16">
        <f>VLOOKUP(N62,[2]Anexo!$G$4:$H$9,2,)</f>
        <v>1</v>
      </c>
      <c r="P62" s="11" t="s">
        <v>37</v>
      </c>
      <c r="Q62" s="16">
        <f>VLOOKUP(P62,[2]Anexo!$I$4:$J$7,2,)</f>
        <v>6</v>
      </c>
      <c r="R62" s="11" t="s">
        <v>38</v>
      </c>
      <c r="S62" s="16">
        <f>VLOOKUP(R62,[2]Anexo!$K$3:$L$9,2,)</f>
        <v>8</v>
      </c>
      <c r="T62" s="15" t="s">
        <v>71</v>
      </c>
      <c r="U62" s="16">
        <f>VLOOKUP(T62,[2]Anexo!$M$3:$N$7,2,)</f>
        <v>1</v>
      </c>
      <c r="V62" s="15">
        <f t="shared" si="12"/>
        <v>20</v>
      </c>
      <c r="W62" s="15" t="str">
        <f t="shared" si="13"/>
        <v>SIGNIFICANCIA BAJA</v>
      </c>
      <c r="X62" s="11" t="s">
        <v>211</v>
      </c>
      <c r="Z62" s="18"/>
      <c r="AA62" s="18"/>
      <c r="AB62" s="18"/>
      <c r="AC62" s="18"/>
      <c r="AD62" s="18"/>
      <c r="AE62" s="18"/>
      <c r="AF62" s="18"/>
      <c r="AG62" s="18"/>
      <c r="AH62" s="18"/>
      <c r="AI62" s="18"/>
    </row>
    <row r="63" spans="1:35" s="25" customFormat="1" ht="53.25" customHeight="1" x14ac:dyDescent="0.3">
      <c r="A63" s="11">
        <v>58</v>
      </c>
      <c r="B63" s="125"/>
      <c r="C63" s="12" t="s">
        <v>212</v>
      </c>
      <c r="D63" s="12" t="s">
        <v>213</v>
      </c>
      <c r="E63" s="12" t="s">
        <v>214</v>
      </c>
      <c r="F63" s="12" t="s">
        <v>215</v>
      </c>
      <c r="G63" s="15" t="s">
        <v>137</v>
      </c>
      <c r="H63" s="15" t="s">
        <v>31</v>
      </c>
      <c r="I63" s="15" t="s">
        <v>74</v>
      </c>
      <c r="J63" s="12" t="s">
        <v>163</v>
      </c>
      <c r="K63" s="15" t="s">
        <v>51</v>
      </c>
      <c r="L63" s="15" t="s">
        <v>35</v>
      </c>
      <c r="M63" s="16">
        <f>VLOOKUP(L63,[2]Anexo!$E$4:$F$6,2,)</f>
        <v>4</v>
      </c>
      <c r="N63" s="15" t="s">
        <v>102</v>
      </c>
      <c r="O63" s="16">
        <f>VLOOKUP(N63,[2]Anexo!$G$4:$H$9,2,)</f>
        <v>1</v>
      </c>
      <c r="P63" s="11" t="s">
        <v>69</v>
      </c>
      <c r="Q63" s="16">
        <f>VLOOKUP(P63,[2]Anexo!$I$4:$J$7,2,)</f>
        <v>4</v>
      </c>
      <c r="R63" s="11" t="s">
        <v>81</v>
      </c>
      <c r="S63" s="16">
        <f>VLOOKUP(R63,[2]Anexo!$K$3:$L$9,2,)</f>
        <v>6</v>
      </c>
      <c r="T63" s="15" t="s">
        <v>71</v>
      </c>
      <c r="U63" s="16">
        <f>VLOOKUP(T63,[2]Anexo!$M$3:$N$7,2,)</f>
        <v>1</v>
      </c>
      <c r="V63" s="15">
        <f t="shared" si="12"/>
        <v>16</v>
      </c>
      <c r="W63" s="15" t="str">
        <f t="shared" si="13"/>
        <v>SIGNIFICANCIA BAJA</v>
      </c>
      <c r="X63" s="11" t="s">
        <v>216</v>
      </c>
      <c r="Z63" s="26"/>
      <c r="AA63" s="26"/>
      <c r="AB63" s="26"/>
      <c r="AC63" s="26"/>
      <c r="AD63" s="26"/>
      <c r="AE63" s="26"/>
      <c r="AF63" s="26"/>
      <c r="AG63" s="26"/>
      <c r="AH63" s="26"/>
      <c r="AI63" s="26"/>
    </row>
    <row r="64" spans="1:35" s="25" customFormat="1" ht="53.25" customHeight="1" x14ac:dyDescent="0.3">
      <c r="A64" s="11">
        <v>59</v>
      </c>
      <c r="B64" s="125"/>
      <c r="C64" s="127" t="s">
        <v>217</v>
      </c>
      <c r="D64" s="127" t="s">
        <v>27</v>
      </c>
      <c r="E64" s="128" t="s">
        <v>218</v>
      </c>
      <c r="F64" s="12" t="s">
        <v>219</v>
      </c>
      <c r="G64" s="12" t="s">
        <v>177</v>
      </c>
      <c r="H64" s="15" t="s">
        <v>31</v>
      </c>
      <c r="I64" s="12" t="s">
        <v>178</v>
      </c>
      <c r="J64" s="12" t="s">
        <v>68</v>
      </c>
      <c r="K64" s="15" t="s">
        <v>34</v>
      </c>
      <c r="L64" s="15" t="s">
        <v>35</v>
      </c>
      <c r="M64" s="16">
        <f>VLOOKUP(L64,[2]Anexo!$E$4:$F$6,2,)</f>
        <v>4</v>
      </c>
      <c r="N64" s="15" t="s">
        <v>102</v>
      </c>
      <c r="O64" s="16">
        <f>VLOOKUP(N64,[2]Anexo!$G$4:$H$9,2,)</f>
        <v>1</v>
      </c>
      <c r="P64" s="11" t="s">
        <v>108</v>
      </c>
      <c r="Q64" s="16">
        <f>VLOOKUP(P64,[2]Anexo!$I$4:$J$7,2,)</f>
        <v>1</v>
      </c>
      <c r="R64" s="11" t="s">
        <v>81</v>
      </c>
      <c r="S64" s="16">
        <f>VLOOKUP(R64,[2]Anexo!$K$3:$L$9,2,)</f>
        <v>6</v>
      </c>
      <c r="T64" s="15" t="s">
        <v>71</v>
      </c>
      <c r="U64" s="16">
        <f>VLOOKUP(T64,[2]Anexo!$M$3:$N$7,2,)</f>
        <v>1</v>
      </c>
      <c r="V64" s="15">
        <f t="shared" si="12"/>
        <v>13</v>
      </c>
      <c r="W64" s="15" t="str">
        <f t="shared" si="13"/>
        <v>SIGNIFICANCIA BAJA</v>
      </c>
      <c r="X64" s="11" t="s">
        <v>220</v>
      </c>
      <c r="Z64" s="26"/>
      <c r="AA64" s="26"/>
      <c r="AB64" s="26"/>
      <c r="AC64" s="26"/>
      <c r="AD64" s="26"/>
      <c r="AE64" s="26"/>
      <c r="AF64" s="26"/>
      <c r="AG64" s="26"/>
      <c r="AH64" s="26"/>
      <c r="AI64" s="26"/>
    </row>
    <row r="65" spans="1:35" s="25" customFormat="1" ht="53.25" customHeight="1" x14ac:dyDescent="0.3">
      <c r="A65" s="11">
        <v>60</v>
      </c>
      <c r="B65" s="126"/>
      <c r="C65" s="128"/>
      <c r="D65" s="127"/>
      <c r="E65" s="128"/>
      <c r="F65" s="12" t="s">
        <v>221</v>
      </c>
      <c r="G65" s="12" t="s">
        <v>182</v>
      </c>
      <c r="H65" s="15" t="s">
        <v>31</v>
      </c>
      <c r="I65" s="12" t="s">
        <v>178</v>
      </c>
      <c r="J65" s="12" t="s">
        <v>179</v>
      </c>
      <c r="K65" s="15" t="s">
        <v>93</v>
      </c>
      <c r="L65" s="15" t="s">
        <v>35</v>
      </c>
      <c r="M65" s="16">
        <f>VLOOKUP(L65,[2]Anexo!$E$4:$F$6,2,)</f>
        <v>4</v>
      </c>
      <c r="N65" s="15" t="s">
        <v>102</v>
      </c>
      <c r="O65" s="16">
        <f>VLOOKUP(N65,[2]Anexo!$G$4:$H$9,2,)</f>
        <v>1</v>
      </c>
      <c r="P65" s="11" t="s">
        <v>69</v>
      </c>
      <c r="Q65" s="16">
        <f>VLOOKUP(P65,[2]Anexo!$I$4:$J$7,2,)</f>
        <v>4</v>
      </c>
      <c r="R65" s="11" t="s">
        <v>91</v>
      </c>
      <c r="S65" s="16">
        <f>VLOOKUP(R65,[2]Anexo!$K$3:$L$9,2,)</f>
        <v>4</v>
      </c>
      <c r="T65" s="15" t="s">
        <v>39</v>
      </c>
      <c r="U65" s="16">
        <f>VLOOKUP(T65,[2]Anexo!$M$3:$N$7,2,)</f>
        <v>4</v>
      </c>
      <c r="V65" s="15">
        <f t="shared" si="12"/>
        <v>17</v>
      </c>
      <c r="W65" s="15" t="str">
        <f t="shared" si="13"/>
        <v>SIGNIFICANCIA BAJA</v>
      </c>
      <c r="X65" s="11" t="s">
        <v>222</v>
      </c>
      <c r="Z65" s="26"/>
      <c r="AA65" s="26"/>
      <c r="AB65" s="26"/>
      <c r="AC65" s="26"/>
      <c r="AD65" s="26"/>
      <c r="AE65" s="26"/>
      <c r="AF65" s="26"/>
      <c r="AG65" s="26"/>
      <c r="AH65" s="26"/>
      <c r="AI65" s="26"/>
    </row>
  </sheetData>
  <mergeCells count="253">
    <mergeCell ref="N5:O5"/>
    <mergeCell ref="P5:Q5"/>
    <mergeCell ref="R5:S5"/>
    <mergeCell ref="A1:D3"/>
    <mergeCell ref="E1:V3"/>
    <mergeCell ref="A4:A5"/>
    <mergeCell ref="B4:B5"/>
    <mergeCell ref="C4:C5"/>
    <mergeCell ref="D4:D5"/>
    <mergeCell ref="E4:E5"/>
    <mergeCell ref="F4:F5"/>
    <mergeCell ref="G4:G5"/>
    <mergeCell ref="H4:H5"/>
    <mergeCell ref="X6:X7"/>
    <mergeCell ref="M6:M7"/>
    <mergeCell ref="N6:N7"/>
    <mergeCell ref="O6:O7"/>
    <mergeCell ref="P6:P7"/>
    <mergeCell ref="Q6:Q7"/>
    <mergeCell ref="R6:R7"/>
    <mergeCell ref="T5:U5"/>
    <mergeCell ref="B6:B28"/>
    <mergeCell ref="C6:C13"/>
    <mergeCell ref="F6:F7"/>
    <mergeCell ref="G6:G7"/>
    <mergeCell ref="H6:H7"/>
    <mergeCell ref="I6:I7"/>
    <mergeCell ref="J6:J7"/>
    <mergeCell ref="K6:K7"/>
    <mergeCell ref="L6:L7"/>
    <mergeCell ref="I4:I5"/>
    <mergeCell ref="J4:J5"/>
    <mergeCell ref="K4:K5"/>
    <mergeCell ref="L4:V4"/>
    <mergeCell ref="W4:W5"/>
    <mergeCell ref="X4:X5"/>
    <mergeCell ref="L5:M5"/>
    <mergeCell ref="H8:H9"/>
    <mergeCell ref="I8:I9"/>
    <mergeCell ref="J8:J9"/>
    <mergeCell ref="K8:K9"/>
    <mergeCell ref="S6:S7"/>
    <mergeCell ref="T6:T7"/>
    <mergeCell ref="U6:U7"/>
    <mergeCell ref="V6:V7"/>
    <mergeCell ref="W6:W7"/>
    <mergeCell ref="X8:X9"/>
    <mergeCell ref="F10:F11"/>
    <mergeCell ref="G10:G11"/>
    <mergeCell ref="H10:H11"/>
    <mergeCell ref="I10:I11"/>
    <mergeCell ref="J10:J11"/>
    <mergeCell ref="K10:K11"/>
    <mergeCell ref="L10:L11"/>
    <mergeCell ref="M10:M11"/>
    <mergeCell ref="N10:N11"/>
    <mergeCell ref="R8:R9"/>
    <mergeCell ref="S8:S9"/>
    <mergeCell ref="T8:T9"/>
    <mergeCell ref="U8:U9"/>
    <mergeCell ref="V8:V9"/>
    <mergeCell ref="W8:W9"/>
    <mergeCell ref="L8:L9"/>
    <mergeCell ref="M8:M9"/>
    <mergeCell ref="N8:N9"/>
    <mergeCell ref="O8:O9"/>
    <mergeCell ref="P8:P9"/>
    <mergeCell ref="Q8:Q9"/>
    <mergeCell ref="F8:F9"/>
    <mergeCell ref="G8:G9"/>
    <mergeCell ref="U10:U11"/>
    <mergeCell ref="V10:V11"/>
    <mergeCell ref="W10:W11"/>
    <mergeCell ref="X10:X11"/>
    <mergeCell ref="F12:F13"/>
    <mergeCell ref="G12:G13"/>
    <mergeCell ref="H12:H13"/>
    <mergeCell ref="I12:I13"/>
    <mergeCell ref="J12:J13"/>
    <mergeCell ref="K12:K13"/>
    <mergeCell ref="O10:O11"/>
    <mergeCell ref="P10:P11"/>
    <mergeCell ref="Q10:Q11"/>
    <mergeCell ref="R10:R11"/>
    <mergeCell ref="S10:S11"/>
    <mergeCell ref="T10:T11"/>
    <mergeCell ref="X12:X13"/>
    <mergeCell ref="R12:R13"/>
    <mergeCell ref="S12:S13"/>
    <mergeCell ref="T12:T13"/>
    <mergeCell ref="U12:U13"/>
    <mergeCell ref="V12:V13"/>
    <mergeCell ref="W12:W13"/>
    <mergeCell ref="L12:L13"/>
    <mergeCell ref="L18:L19"/>
    <mergeCell ref="M18:M19"/>
    <mergeCell ref="F22:F23"/>
    <mergeCell ref="G22:G23"/>
    <mergeCell ref="H22:H23"/>
    <mergeCell ref="I22:I23"/>
    <mergeCell ref="J22:J23"/>
    <mergeCell ref="K22:K23"/>
    <mergeCell ref="L22:L23"/>
    <mergeCell ref="M12:M13"/>
    <mergeCell ref="N12:N13"/>
    <mergeCell ref="O12:O13"/>
    <mergeCell ref="P12:P13"/>
    <mergeCell ref="Q12:Q13"/>
    <mergeCell ref="T14:T15"/>
    <mergeCell ref="U14:U15"/>
    <mergeCell ref="V14:V15"/>
    <mergeCell ref="W14:W15"/>
    <mergeCell ref="M14:M15"/>
    <mergeCell ref="X14:X15"/>
    <mergeCell ref="F16:F17"/>
    <mergeCell ref="G16:G17"/>
    <mergeCell ref="H16:H17"/>
    <mergeCell ref="I16:I17"/>
    <mergeCell ref="J16:J17"/>
    <mergeCell ref="N14:N15"/>
    <mergeCell ref="O14:O15"/>
    <mergeCell ref="P14:P15"/>
    <mergeCell ref="Q14:Q15"/>
    <mergeCell ref="R14:R15"/>
    <mergeCell ref="S14:S15"/>
    <mergeCell ref="W16:W17"/>
    <mergeCell ref="X16:X17"/>
    <mergeCell ref="Q16:Q17"/>
    <mergeCell ref="R16:R17"/>
    <mergeCell ref="S16:S17"/>
    <mergeCell ref="T16:T17"/>
    <mergeCell ref="U16:U17"/>
    <mergeCell ref="V16:V17"/>
    <mergeCell ref="K16:K17"/>
    <mergeCell ref="L16:L17"/>
    <mergeCell ref="M16:M17"/>
    <mergeCell ref="N16:N17"/>
    <mergeCell ref="O16:O17"/>
    <mergeCell ref="P16:P17"/>
    <mergeCell ref="T18:T19"/>
    <mergeCell ref="U18:U19"/>
    <mergeCell ref="V18:V19"/>
    <mergeCell ref="W18:W19"/>
    <mergeCell ref="X18:X19"/>
    <mergeCell ref="G20:G21"/>
    <mergeCell ref="H20:H21"/>
    <mergeCell ref="I20:I21"/>
    <mergeCell ref="J20:J21"/>
    <mergeCell ref="K20:K21"/>
    <mergeCell ref="N18:N19"/>
    <mergeCell ref="O18:O19"/>
    <mergeCell ref="P18:P19"/>
    <mergeCell ref="Q18:Q19"/>
    <mergeCell ref="R18:R19"/>
    <mergeCell ref="S18:S19"/>
    <mergeCell ref="X20:X21"/>
    <mergeCell ref="G18:G19"/>
    <mergeCell ref="H18:H19"/>
    <mergeCell ref="I18:I19"/>
    <mergeCell ref="J18:J19"/>
    <mergeCell ref="K18:K19"/>
    <mergeCell ref="R20:R21"/>
    <mergeCell ref="S20:S21"/>
    <mergeCell ref="T20:T21"/>
    <mergeCell ref="U20:U21"/>
    <mergeCell ref="V20:V21"/>
    <mergeCell ref="W20:W21"/>
    <mergeCell ref="L20:L21"/>
    <mergeCell ref="M20:M21"/>
    <mergeCell ref="N20:N21"/>
    <mergeCell ref="O20:O21"/>
    <mergeCell ref="P20:P21"/>
    <mergeCell ref="Q20:Q21"/>
    <mergeCell ref="E54:E56"/>
    <mergeCell ref="X22:X23"/>
    <mergeCell ref="C24:C26"/>
    <mergeCell ref="D24:D26"/>
    <mergeCell ref="O22:O23"/>
    <mergeCell ref="P22:P23"/>
    <mergeCell ref="Q22:Q23"/>
    <mergeCell ref="R22:R23"/>
    <mergeCell ref="S22:S23"/>
    <mergeCell ref="T22:T23"/>
    <mergeCell ref="M22:M23"/>
    <mergeCell ref="N22:N23"/>
    <mergeCell ref="U22:U23"/>
    <mergeCell ref="V22:V23"/>
    <mergeCell ref="W22:W23"/>
    <mergeCell ref="C14:C23"/>
    <mergeCell ref="F14:F15"/>
    <mergeCell ref="G14:G15"/>
    <mergeCell ref="H14:H15"/>
    <mergeCell ref="I14:I15"/>
    <mergeCell ref="J14:J15"/>
    <mergeCell ref="K14:K15"/>
    <mergeCell ref="L14:L15"/>
    <mergeCell ref="F18:F19"/>
    <mergeCell ref="F33:F34"/>
    <mergeCell ref="I33:I34"/>
    <mergeCell ref="D36:D37"/>
    <mergeCell ref="C38:C41"/>
    <mergeCell ref="D38:D41"/>
    <mergeCell ref="E38:E41"/>
    <mergeCell ref="C27:C28"/>
    <mergeCell ref="D27:D28"/>
    <mergeCell ref="B29:B57"/>
    <mergeCell ref="C29:C32"/>
    <mergeCell ref="D29:D31"/>
    <mergeCell ref="E29:E32"/>
    <mergeCell ref="C33:C37"/>
    <mergeCell ref="D33:D35"/>
    <mergeCell ref="E33:E37"/>
    <mergeCell ref="C43:C45"/>
    <mergeCell ref="D43:D45"/>
    <mergeCell ref="E43:E45"/>
    <mergeCell ref="C46:C47"/>
    <mergeCell ref="C51:C52"/>
    <mergeCell ref="D51:D52"/>
    <mergeCell ref="E51:E52"/>
    <mergeCell ref="C54:C56"/>
    <mergeCell ref="D54:D56"/>
    <mergeCell ref="X46:X47"/>
    <mergeCell ref="C48:C50"/>
    <mergeCell ref="D48:D50"/>
    <mergeCell ref="E48:E50"/>
    <mergeCell ref="O46:O47"/>
    <mergeCell ref="P46:P47"/>
    <mergeCell ref="Q46:Q47"/>
    <mergeCell ref="R46:R47"/>
    <mergeCell ref="S46:S47"/>
    <mergeCell ref="T46:T47"/>
    <mergeCell ref="I46:I47"/>
    <mergeCell ref="J46:J47"/>
    <mergeCell ref="K46:K47"/>
    <mergeCell ref="L46:L47"/>
    <mergeCell ref="M46:M47"/>
    <mergeCell ref="N46:N47"/>
    <mergeCell ref="U46:U47"/>
    <mergeCell ref="V46:V47"/>
    <mergeCell ref="W46:W47"/>
    <mergeCell ref="F46:F47"/>
    <mergeCell ref="G46:G47"/>
    <mergeCell ref="H46:H47"/>
    <mergeCell ref="B58:B65"/>
    <mergeCell ref="C58:C60"/>
    <mergeCell ref="D58:D60"/>
    <mergeCell ref="E58:E60"/>
    <mergeCell ref="C61:C62"/>
    <mergeCell ref="D61:D62"/>
    <mergeCell ref="E61:E62"/>
    <mergeCell ref="C64:C65"/>
    <mergeCell ref="D64:D65"/>
    <mergeCell ref="E64:E65"/>
  </mergeCells>
  <conditionalFormatting sqref="W6 W8 W10 W12 W14">
    <cfRule type="expression" dxfId="14" priority="16" stopIfTrue="1">
      <formula>LEFT(W6,LEN("NO SIGNIFICATIVO"))="NO SIGNIFICATIVO"</formula>
    </cfRule>
  </conditionalFormatting>
  <conditionalFormatting sqref="W16 W18 W20 W22 W48:W65">
    <cfRule type="expression" dxfId="10" priority="12" stopIfTrue="1">
      <formula>LEFT(W16,LEN("NO SIGNIFICATIVO"))="NO SIGNIFICATIVO"</formula>
    </cfRule>
  </conditionalFormatting>
  <conditionalFormatting sqref="W24:W46">
    <cfRule type="expression" dxfId="6" priority="4" stopIfTrue="1">
      <formula>LEFT(W24,LEN("NO SIGNIFICATIVO"))="NO SIGNIFICATIVO"</formula>
    </cfRule>
  </conditionalFormatting>
  <dataValidations count="2">
    <dataValidation type="list" allowBlank="1" showInputMessage="1" showErrorMessage="1" sqref="I29:I32 I64:I65" xr:uid="{00000000-0002-0000-0000-000000000000}">
      <formula1>CONDICIÓN</formula1>
    </dataValidation>
    <dataValidation type="list" allowBlank="1" showInputMessage="1" showErrorMessage="1" sqref="D6:D24 D36 D27:D29 D32:D33 D38:D48 D51 D53:D54 D57:D58 D61:D65" xr:uid="{00000000-0002-0000-0000-000001000000}">
      <formula1>SEDE</formula1>
    </dataValidation>
  </dataValidations>
  <pageMargins left="0.7" right="0.7" top="0.75" bottom="0.75" header="0.3" footer="0.3"/>
  <drawing r:id="rId1"/>
  <legacyDrawing r:id="rId2"/>
  <extLst>
    <ext xmlns:x14="http://schemas.microsoft.com/office/spreadsheetml/2009/9/main" uri="{78C0D931-6437-407d-A8EE-F0AAD7539E65}">
      <x14:conditionalFormattings>
        <x14:conditionalFormatting xmlns:xm="http://schemas.microsoft.com/office/excel/2006/main">
          <x14:cfRule type="endsWith" priority="13" stopIfTrue="1" operator="endsWith" id="{21B6DC69-512F-48A2-91A6-268496EAFB3A}">
            <xm:f>RIGHT(W6,LEN("BAJA"))="BAJA"</xm:f>
            <x14:dxf>
              <fill>
                <patternFill>
                  <fgColor rgb="FFFFFF00"/>
                  <bgColor rgb="FFFFFF00"/>
                </patternFill>
              </fill>
            </x14:dxf>
          </x14:cfRule>
          <x14:cfRule type="endsWith" priority="14" stopIfTrue="1" operator="endsWith" id="{53AB75FA-82ED-41C2-8649-469A7BB54B7B}">
            <xm:f>RIGHT(W6,LEN("MEDIA"))="MEDIA"</xm:f>
            <x14:dxf>
              <fill>
                <patternFill>
                  <fgColor rgb="FFFFC000"/>
                  <bgColor rgb="FFCC6600"/>
                </patternFill>
              </fill>
            </x14:dxf>
          </x14:cfRule>
          <x14:cfRule type="endsWith" priority="15" stopIfTrue="1" operator="endsWith" id="{DE94D612-E73F-4234-A190-820439B05537}">
            <xm:f>RIGHT(W6,LEN("ALTA"))="ALTA"</xm:f>
            <x14:dxf>
              <fill>
                <patternFill>
                  <fgColor rgb="FFFF0000"/>
                  <bgColor rgb="FFFF0000"/>
                </patternFill>
              </fill>
            </x14:dxf>
          </x14:cfRule>
          <xm:sqref>W6 W8 W10 W12 W14</xm:sqref>
        </x14:conditionalFormatting>
        <x14:conditionalFormatting xmlns:xm="http://schemas.microsoft.com/office/excel/2006/main">
          <x14:cfRule type="endsWith" priority="9" stopIfTrue="1" operator="endsWith" id="{DD70F265-377A-427A-81F7-8D81055EE6D1}">
            <xm:f>RIGHT(W16,LEN("BAJA"))="BAJA"</xm:f>
            <x14:dxf>
              <fill>
                <patternFill>
                  <fgColor rgb="FFFFFF00"/>
                  <bgColor rgb="FFFFFF00"/>
                </patternFill>
              </fill>
            </x14:dxf>
          </x14:cfRule>
          <x14:cfRule type="endsWith" priority="10" stopIfTrue="1" operator="endsWith" id="{1E7A6FB2-C6F7-4019-979A-3BEF0411BE32}">
            <xm:f>RIGHT(W16,LEN("MEDIA"))="MEDIA"</xm:f>
            <x14:dxf>
              <fill>
                <patternFill>
                  <fgColor rgb="FFFFC000"/>
                  <bgColor rgb="FFCC6600"/>
                </patternFill>
              </fill>
            </x14:dxf>
          </x14:cfRule>
          <x14:cfRule type="endsWith" priority="11" stopIfTrue="1" operator="endsWith" id="{CB1F4DE1-DCC6-4D99-856F-7AB121BE0363}">
            <xm:f>RIGHT(W16,LEN("ALTA"))="ALTA"</xm:f>
            <x14:dxf>
              <fill>
                <patternFill>
                  <fgColor rgb="FFFF0000"/>
                  <bgColor rgb="FFFF0000"/>
                </patternFill>
              </fill>
            </x14:dxf>
          </x14:cfRule>
          <xm:sqref>W16 W18 W20 W22 W48:W65</xm:sqref>
        </x14:conditionalFormatting>
        <x14:conditionalFormatting xmlns:xm="http://schemas.microsoft.com/office/excel/2006/main">
          <x14:cfRule type="endsWith" priority="1" stopIfTrue="1" operator="endsWith" id="{346F8484-7BC3-40F0-AF07-15B6B4200210}">
            <xm:f>RIGHT(W24,LEN("BAJA"))="BAJA"</xm:f>
            <x14:dxf>
              <fill>
                <patternFill>
                  <fgColor rgb="FFFFFF00"/>
                  <bgColor rgb="FFFFFF00"/>
                </patternFill>
              </fill>
            </x14:dxf>
          </x14:cfRule>
          <x14:cfRule type="endsWith" priority="2" stopIfTrue="1" operator="endsWith" id="{736A9A99-4458-44B6-8EF9-3916B7600542}">
            <xm:f>RIGHT(W24,LEN("MEDIA"))="MEDIA"</xm:f>
            <x14:dxf>
              <fill>
                <patternFill>
                  <fgColor rgb="FFFFC000"/>
                  <bgColor rgb="FFCC6600"/>
                </patternFill>
              </fill>
            </x14:dxf>
          </x14:cfRule>
          <x14:cfRule type="endsWith" priority="3" stopIfTrue="1" operator="endsWith" id="{60BFE2AD-0414-4DB9-BB2B-AED00F115A6C}">
            <xm:f>RIGHT(W24,LEN("ALTA"))="ALTA"</xm:f>
            <x14:dxf>
              <fill>
                <patternFill>
                  <fgColor rgb="FFFF0000"/>
                  <bgColor rgb="FFFF0000"/>
                </patternFill>
              </fill>
            </x14:dxf>
          </x14:cfRule>
          <xm:sqref>W24:W46</xm:sqref>
        </x14:conditionalFormatting>
      </x14:conditionalFormattings>
    </ext>
    <ext xmlns:x14="http://schemas.microsoft.com/office/spreadsheetml/2009/9/main" uri="{CCE6A557-97BC-4b89-ADB6-D9C93CAAB3DF}">
      <x14:dataValidations xmlns:xm="http://schemas.microsoft.com/office/excel/2006/main" count="1">
        <x14:dataValidation type="list" allowBlank="1" xr:uid="{00000000-0002-0000-0000-000002000000}">
          <x14:formula1>
            <xm:f>'https://anla-my.sharepoint.com/Users/soniamontano/OneDrive - ANLA - Autoridad Nacional de Licencias Ambientales/ANLA-SGA/Documentos Varios/C:/Users/julie/OneDrive - ANLA - Autoridad Nacional de Licencias Ambientales/NO MISIONALES/IMPLEMENTACION_SGA/Matriz Aspecto Impacto Ambiental/[Matriz_Aspectos_Impactos_Ambientales_2019.xlsx]Anexo'!#REF!</xm:f>
          </x14:formula1>
          <xm:sqref>T8 T12 T10 T6 T14 T16 T22 T18 T20 T24:T46 T48:T65 R8 R12 R10 R6 R14 R16 R22 R18 R20 R24:R46 R48:R65 H6 H12 H8 H10 H22 H14 H16 H18 H20 H24:H46 H48:H65 K8:L8 K12:L12 K10:L10 K6:L6 K14:L14 K16:L16 K22:L22 K18:L18 K20:L20 K24:L46 K48:L65 N8 N12 N10 N6 N14 N16 N22 N18 N20 N24:N46 N48:N65 P8 P12 P10 P6 P14 P16 P22 P18 P20 P24:P46 P48:P65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D38"/>
  <sheetViews>
    <sheetView topLeftCell="A16" workbookViewId="0">
      <selection activeCell="C38" sqref="C38"/>
    </sheetView>
  </sheetViews>
  <sheetFormatPr baseColWidth="10" defaultColWidth="11.42578125" defaultRowHeight="15" x14ac:dyDescent="0.25"/>
  <cols>
    <col min="1" max="1" width="28.28515625" style="32" customWidth="1"/>
    <col min="2" max="2" width="30.42578125" style="36" customWidth="1"/>
    <col min="3" max="3" width="17.7109375" style="33" customWidth="1"/>
    <col min="4" max="4" width="11.42578125" style="4"/>
    <col min="5" max="5" width="35.42578125" style="4" customWidth="1"/>
    <col min="6" max="16384" width="11.42578125" style="4"/>
  </cols>
  <sheetData>
    <row r="1" spans="1:3" x14ac:dyDescent="0.25">
      <c r="A1" s="139" t="s">
        <v>223</v>
      </c>
      <c r="B1" s="37" t="s">
        <v>224</v>
      </c>
    </row>
    <row r="2" spans="1:3" x14ac:dyDescent="0.25">
      <c r="A2" s="140"/>
      <c r="B2" s="37" t="s">
        <v>225</v>
      </c>
    </row>
    <row r="3" spans="1:3" x14ac:dyDescent="0.25">
      <c r="A3" s="141"/>
      <c r="B3" s="37" t="s">
        <v>226</v>
      </c>
    </row>
    <row r="4" spans="1:3" x14ac:dyDescent="0.25">
      <c r="A4" s="135" t="s">
        <v>227</v>
      </c>
      <c r="B4" s="5" t="s">
        <v>228</v>
      </c>
    </row>
    <row r="5" spans="1:3" x14ac:dyDescent="0.25">
      <c r="A5" s="136"/>
      <c r="B5" s="5" t="s">
        <v>229</v>
      </c>
    </row>
    <row r="6" spans="1:3" x14ac:dyDescent="0.25">
      <c r="A6" s="137"/>
      <c r="B6" s="5" t="s">
        <v>230</v>
      </c>
    </row>
    <row r="7" spans="1:3" x14ac:dyDescent="0.25">
      <c r="A7" s="143" t="s">
        <v>231</v>
      </c>
      <c r="B7" s="42" t="s">
        <v>232</v>
      </c>
    </row>
    <row r="8" spans="1:3" x14ac:dyDescent="0.25">
      <c r="A8" s="144"/>
      <c r="B8" s="42" t="s">
        <v>233</v>
      </c>
    </row>
    <row r="9" spans="1:3" x14ac:dyDescent="0.25">
      <c r="A9" s="135" t="s">
        <v>19</v>
      </c>
      <c r="B9" s="5" t="s">
        <v>52</v>
      </c>
    </row>
    <row r="10" spans="1:3" x14ac:dyDescent="0.25">
      <c r="A10" s="137"/>
      <c r="B10" s="5" t="s">
        <v>35</v>
      </c>
    </row>
    <row r="11" spans="1:3" x14ac:dyDescent="0.25">
      <c r="A11" s="139" t="s">
        <v>234</v>
      </c>
      <c r="B11" s="40" t="s">
        <v>5</v>
      </c>
      <c r="C11" s="41">
        <v>1</v>
      </c>
    </row>
    <row r="12" spans="1:3" x14ac:dyDescent="0.25">
      <c r="A12" s="140"/>
      <c r="B12" s="40" t="s">
        <v>235</v>
      </c>
      <c r="C12" s="41">
        <v>10</v>
      </c>
    </row>
    <row r="13" spans="1:3" x14ac:dyDescent="0.25">
      <c r="A13" s="141"/>
      <c r="B13" s="40" t="s">
        <v>236</v>
      </c>
      <c r="C13" s="41">
        <v>5</v>
      </c>
    </row>
    <row r="14" spans="1:3" x14ac:dyDescent="0.25">
      <c r="A14" s="135" t="s">
        <v>237</v>
      </c>
      <c r="B14" s="2" t="s">
        <v>238</v>
      </c>
      <c r="C14" s="3">
        <v>5</v>
      </c>
    </row>
    <row r="15" spans="1:3" x14ac:dyDescent="0.25">
      <c r="A15" s="136"/>
      <c r="B15" s="4" t="s">
        <v>239</v>
      </c>
      <c r="C15" s="3">
        <v>1</v>
      </c>
    </row>
    <row r="16" spans="1:3" x14ac:dyDescent="0.25">
      <c r="A16" s="137"/>
      <c r="B16" s="2" t="s">
        <v>240</v>
      </c>
      <c r="C16" s="3">
        <v>10</v>
      </c>
    </row>
    <row r="17" spans="1:4" x14ac:dyDescent="0.25">
      <c r="A17" s="139" t="s">
        <v>241</v>
      </c>
      <c r="B17" s="37" t="s">
        <v>242</v>
      </c>
      <c r="C17" s="39">
        <v>10</v>
      </c>
    </row>
    <row r="18" spans="1:4" x14ac:dyDescent="0.25">
      <c r="A18" s="140"/>
      <c r="B18" s="37" t="s">
        <v>243</v>
      </c>
      <c r="C18" s="39">
        <v>10</v>
      </c>
    </row>
    <row r="19" spans="1:4" x14ac:dyDescent="0.25">
      <c r="A19" s="140"/>
      <c r="B19" s="37" t="s">
        <v>76</v>
      </c>
      <c r="C19" s="39">
        <v>5</v>
      </c>
    </row>
    <row r="20" spans="1:4" x14ac:dyDescent="0.25">
      <c r="A20" s="140"/>
      <c r="B20" s="37" t="s">
        <v>244</v>
      </c>
      <c r="C20" s="39">
        <v>5</v>
      </c>
    </row>
    <row r="21" spans="1:4" x14ac:dyDescent="0.25">
      <c r="A21" s="140"/>
      <c r="B21" s="37" t="s">
        <v>245</v>
      </c>
      <c r="C21" s="39">
        <v>5</v>
      </c>
    </row>
    <row r="22" spans="1:4" x14ac:dyDescent="0.25">
      <c r="A22" s="140"/>
      <c r="B22" s="37" t="s">
        <v>127</v>
      </c>
      <c r="C22" s="39">
        <v>1</v>
      </c>
    </row>
    <row r="23" spans="1:4" x14ac:dyDescent="0.25">
      <c r="A23" s="141"/>
      <c r="B23" s="37" t="s">
        <v>102</v>
      </c>
      <c r="C23" s="39">
        <v>1</v>
      </c>
    </row>
    <row r="24" spans="1:4" x14ac:dyDescent="0.25">
      <c r="A24" s="135" t="s">
        <v>23</v>
      </c>
      <c r="B24" s="5" t="s">
        <v>246</v>
      </c>
      <c r="C24" s="3">
        <v>10</v>
      </c>
    </row>
    <row r="25" spans="1:4" x14ac:dyDescent="0.25">
      <c r="A25" s="136"/>
      <c r="B25" s="5" t="s">
        <v>247</v>
      </c>
      <c r="C25" s="3">
        <v>5</v>
      </c>
    </row>
    <row r="26" spans="1:4" x14ac:dyDescent="0.25">
      <c r="A26" s="137"/>
      <c r="B26" s="34" t="s">
        <v>248</v>
      </c>
      <c r="C26" s="35">
        <v>1</v>
      </c>
    </row>
    <row r="27" spans="1:4" ht="45" x14ac:dyDescent="0.25">
      <c r="A27" s="138" t="s">
        <v>249</v>
      </c>
      <c r="B27" s="37" t="s">
        <v>250</v>
      </c>
      <c r="C27" s="39" t="s">
        <v>251</v>
      </c>
      <c r="D27" s="39">
        <v>10</v>
      </c>
    </row>
    <row r="28" spans="1:4" ht="45" x14ac:dyDescent="0.25">
      <c r="A28" s="138"/>
      <c r="B28" s="37" t="s">
        <v>252</v>
      </c>
      <c r="C28" s="39" t="s">
        <v>253</v>
      </c>
      <c r="D28" s="39">
        <v>5</v>
      </c>
    </row>
    <row r="29" spans="1:4" ht="45" x14ac:dyDescent="0.25">
      <c r="A29" s="138"/>
      <c r="B29" s="37" t="s">
        <v>254</v>
      </c>
      <c r="C29" s="39" t="s">
        <v>255</v>
      </c>
      <c r="D29" s="39">
        <v>1</v>
      </c>
    </row>
    <row r="30" spans="1:4" ht="168.75" customHeight="1" x14ac:dyDescent="0.25">
      <c r="A30" s="142" t="s">
        <v>256</v>
      </c>
      <c r="B30" s="5" t="s">
        <v>257</v>
      </c>
      <c r="C30" s="3" t="s">
        <v>258</v>
      </c>
      <c r="D30" s="3">
        <v>10</v>
      </c>
    </row>
    <row r="31" spans="1:4" ht="45" x14ac:dyDescent="0.25">
      <c r="A31" s="142"/>
      <c r="B31" s="5" t="s">
        <v>259</v>
      </c>
      <c r="C31" s="6" t="s">
        <v>260</v>
      </c>
      <c r="D31" s="3">
        <v>5</v>
      </c>
    </row>
    <row r="32" spans="1:4" x14ac:dyDescent="0.25">
      <c r="A32" s="142"/>
      <c r="B32" s="5" t="s">
        <v>261</v>
      </c>
      <c r="C32" s="3" t="s">
        <v>239</v>
      </c>
      <c r="D32" s="3">
        <v>1</v>
      </c>
    </row>
    <row r="33" spans="1:4" ht="75" x14ac:dyDescent="0.25">
      <c r="A33" s="138" t="s">
        <v>262</v>
      </c>
      <c r="B33" s="37" t="s">
        <v>263</v>
      </c>
      <c r="C33" s="38" t="s">
        <v>264</v>
      </c>
      <c r="D33" s="39">
        <v>10</v>
      </c>
    </row>
    <row r="34" spans="1:4" ht="30" x14ac:dyDescent="0.25">
      <c r="A34" s="138"/>
      <c r="B34" s="37" t="s">
        <v>265</v>
      </c>
      <c r="C34" s="38" t="s">
        <v>266</v>
      </c>
      <c r="D34" s="39">
        <v>5</v>
      </c>
    </row>
    <row r="35" spans="1:4" x14ac:dyDescent="0.25">
      <c r="A35" s="138"/>
      <c r="B35" s="37" t="s">
        <v>239</v>
      </c>
      <c r="C35" s="39" t="s">
        <v>239</v>
      </c>
      <c r="D35" s="39">
        <v>1</v>
      </c>
    </row>
    <row r="36" spans="1:4" x14ac:dyDescent="0.25">
      <c r="A36" s="135" t="s">
        <v>267</v>
      </c>
      <c r="B36" s="5" t="s">
        <v>268</v>
      </c>
      <c r="C36" s="3" t="s">
        <v>269</v>
      </c>
      <c r="D36" s="3">
        <v>2</v>
      </c>
    </row>
    <row r="37" spans="1:4" x14ac:dyDescent="0.25">
      <c r="A37" s="136"/>
      <c r="B37" s="5" t="s">
        <v>270</v>
      </c>
      <c r="C37" s="3" t="s">
        <v>271</v>
      </c>
      <c r="D37" s="3">
        <v>1</v>
      </c>
    </row>
    <row r="38" spans="1:4" x14ac:dyDescent="0.25">
      <c r="A38" s="137"/>
      <c r="B38" s="5" t="s">
        <v>239</v>
      </c>
      <c r="C38" s="3" t="s">
        <v>239</v>
      </c>
      <c r="D38" s="3">
        <v>0</v>
      </c>
    </row>
  </sheetData>
  <mergeCells count="12">
    <mergeCell ref="A1:A3"/>
    <mergeCell ref="A4:A6"/>
    <mergeCell ref="A7:A8"/>
    <mergeCell ref="A11:A13"/>
    <mergeCell ref="A14:A16"/>
    <mergeCell ref="A36:A38"/>
    <mergeCell ref="A33:A35"/>
    <mergeCell ref="A9:A10"/>
    <mergeCell ref="A17:A23"/>
    <mergeCell ref="A24:A26"/>
    <mergeCell ref="A27:A29"/>
    <mergeCell ref="A30:A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K40"/>
  <sheetViews>
    <sheetView tabSelected="1" view="pageBreakPreview" zoomScale="70" zoomScaleNormal="70" zoomScaleSheetLayoutView="70" zoomScalePageLayoutView="25" workbookViewId="0">
      <pane ySplit="7" topLeftCell="A36" activePane="bottomLeft" state="frozen"/>
      <selection pane="bottomLeft" activeCell="C38" sqref="C38"/>
    </sheetView>
  </sheetViews>
  <sheetFormatPr baseColWidth="10" defaultColWidth="11.42578125" defaultRowHeight="15.75" x14ac:dyDescent="0.25"/>
  <cols>
    <col min="1" max="3" width="19" style="43" customWidth="1"/>
    <col min="4" max="4" width="23.85546875" style="43" customWidth="1"/>
    <col min="5" max="5" width="37.28515625" style="48" customWidth="1"/>
    <col min="6" max="6" width="19" style="44" customWidth="1"/>
    <col min="7" max="8" width="19" style="43" customWidth="1"/>
    <col min="9" max="9" width="22" style="43" customWidth="1"/>
    <col min="10" max="10" width="23" style="44" customWidth="1"/>
    <col min="11" max="11" width="32.140625" style="44" customWidth="1"/>
    <col min="12" max="12" width="34.85546875" style="44" customWidth="1"/>
    <col min="13" max="13" width="16.42578125" style="44" bestFit="1" customWidth="1"/>
    <col min="14" max="14" width="12.85546875" style="43" bestFit="1" customWidth="1"/>
    <col min="15" max="15" width="3.42578125" style="44" bestFit="1" customWidth="1"/>
    <col min="16" max="16" width="9" style="43" bestFit="1" customWidth="1"/>
    <col min="17" max="17" width="2.28515625" style="44" bestFit="1" customWidth="1"/>
    <col min="18" max="18" width="6.7109375" style="44" bestFit="1" customWidth="1"/>
    <col min="19" max="19" width="9.85546875" style="43" bestFit="1" customWidth="1"/>
    <col min="20" max="20" width="3.42578125" style="44" bestFit="1" customWidth="1"/>
    <col min="21" max="21" width="10" style="43" bestFit="1" customWidth="1"/>
    <col min="22" max="22" width="3.42578125" style="44" bestFit="1" customWidth="1"/>
    <col min="23" max="23" width="8" style="43" bestFit="1" customWidth="1"/>
    <col min="24" max="24" width="3.42578125" style="44" bestFit="1" customWidth="1"/>
    <col min="25" max="25" width="5.7109375" style="45" bestFit="1" customWidth="1"/>
    <col min="26" max="26" width="11.140625" style="46" bestFit="1" customWidth="1"/>
    <col min="27" max="27" width="5.42578125" style="45" customWidth="1"/>
    <col min="28" max="28" width="15" style="46" customWidth="1"/>
    <col min="29" max="30" width="5.42578125" style="45" customWidth="1"/>
    <col min="31" max="31" width="15.7109375" style="45" customWidth="1"/>
    <col min="32" max="32" width="17.42578125" style="45" customWidth="1"/>
    <col min="33" max="33" width="15.42578125" style="44" customWidth="1"/>
    <col min="34" max="35" width="15" style="43" customWidth="1"/>
    <col min="36" max="36" width="17.42578125" style="44" customWidth="1"/>
    <col min="37" max="37" width="43.85546875" style="44" customWidth="1"/>
    <col min="38" max="16384" width="11.42578125" style="44"/>
  </cols>
  <sheetData>
    <row r="1" spans="1:37" s="47" customFormat="1" ht="28.5" customHeight="1" x14ac:dyDescent="0.25">
      <c r="A1" s="98"/>
      <c r="B1" s="98"/>
      <c r="C1" s="98"/>
      <c r="D1" s="100" t="s">
        <v>0</v>
      </c>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54" t="s">
        <v>272</v>
      </c>
      <c r="AK1" s="55" t="s">
        <v>273</v>
      </c>
    </row>
    <row r="2" spans="1:37" s="47" customFormat="1" ht="28.5" customHeight="1" x14ac:dyDescent="0.25">
      <c r="A2" s="98"/>
      <c r="B2" s="98"/>
      <c r="C2" s="98"/>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54" t="s">
        <v>274</v>
      </c>
      <c r="AK2" s="54">
        <v>4</v>
      </c>
    </row>
    <row r="3" spans="1:37" s="47" customFormat="1" ht="28.5" customHeight="1" x14ac:dyDescent="0.25">
      <c r="A3" s="99"/>
      <c r="B3" s="99"/>
      <c r="C3" s="99"/>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54" t="s">
        <v>275</v>
      </c>
      <c r="AK3" s="54" t="s">
        <v>276</v>
      </c>
    </row>
    <row r="4" spans="1:37" customFormat="1" ht="24" customHeight="1" x14ac:dyDescent="0.25">
      <c r="A4" s="81" t="s">
        <v>514</v>
      </c>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2"/>
      <c r="AJ4" s="54" t="s">
        <v>436</v>
      </c>
      <c r="AK4" s="54" t="s">
        <v>437</v>
      </c>
    </row>
    <row r="5" spans="1:37" s="47" customFormat="1" ht="50.1" customHeight="1" x14ac:dyDescent="0.25">
      <c r="A5" s="92" t="s">
        <v>277</v>
      </c>
      <c r="B5" s="92" t="s">
        <v>6</v>
      </c>
      <c r="C5" s="92" t="s">
        <v>7</v>
      </c>
      <c r="D5" s="92" t="s">
        <v>278</v>
      </c>
      <c r="E5" s="92" t="s">
        <v>279</v>
      </c>
      <c r="F5" s="106" t="s">
        <v>280</v>
      </c>
      <c r="G5" s="106" t="s">
        <v>231</v>
      </c>
      <c r="H5" s="107" t="s">
        <v>11</v>
      </c>
      <c r="I5" s="92" t="s">
        <v>281</v>
      </c>
      <c r="J5" s="92" t="s">
        <v>14</v>
      </c>
      <c r="K5" s="92" t="s">
        <v>282</v>
      </c>
      <c r="L5" s="92"/>
      <c r="M5" s="92" t="s">
        <v>19</v>
      </c>
      <c r="N5" s="108" t="s">
        <v>283</v>
      </c>
      <c r="O5" s="109"/>
      <c r="P5" s="109"/>
      <c r="Q5" s="109"/>
      <c r="R5" s="109"/>
      <c r="S5" s="109"/>
      <c r="T5" s="109"/>
      <c r="U5" s="109"/>
      <c r="V5" s="109"/>
      <c r="W5" s="109"/>
      <c r="X5" s="109"/>
      <c r="Y5" s="109"/>
      <c r="Z5" s="109"/>
      <c r="AA5" s="109"/>
      <c r="AB5" s="109"/>
      <c r="AC5" s="109"/>
      <c r="AD5" s="109"/>
      <c r="AE5" s="110"/>
      <c r="AF5" s="113" t="s">
        <v>284</v>
      </c>
      <c r="AG5" s="106" t="s">
        <v>285</v>
      </c>
      <c r="AH5" s="106"/>
      <c r="AI5" s="106"/>
      <c r="AJ5" s="117" t="s">
        <v>286</v>
      </c>
      <c r="AK5" s="118"/>
    </row>
    <row r="6" spans="1:37" ht="32.25" customHeight="1" x14ac:dyDescent="0.25">
      <c r="A6" s="92"/>
      <c r="B6" s="92"/>
      <c r="C6" s="92"/>
      <c r="D6" s="92"/>
      <c r="E6" s="92"/>
      <c r="F6" s="106"/>
      <c r="G6" s="106"/>
      <c r="H6" s="107"/>
      <c r="I6" s="92"/>
      <c r="J6" s="92"/>
      <c r="K6" s="92"/>
      <c r="L6" s="92"/>
      <c r="M6" s="92"/>
      <c r="N6" s="92" t="s">
        <v>287</v>
      </c>
      <c r="O6" s="92"/>
      <c r="P6" s="92"/>
      <c r="Q6" s="92"/>
      <c r="R6" s="92"/>
      <c r="S6" s="92" t="s">
        <v>288</v>
      </c>
      <c r="T6" s="92"/>
      <c r="U6" s="92"/>
      <c r="V6" s="92"/>
      <c r="W6" s="92"/>
      <c r="X6" s="92"/>
      <c r="Y6" s="92"/>
      <c r="Z6" s="106" t="s">
        <v>289</v>
      </c>
      <c r="AA6" s="106"/>
      <c r="AB6" s="103"/>
      <c r="AC6" s="103"/>
      <c r="AD6" s="103"/>
      <c r="AE6" s="102" t="s">
        <v>290</v>
      </c>
      <c r="AF6" s="114"/>
      <c r="AG6" s="111" t="s">
        <v>291</v>
      </c>
      <c r="AH6" s="111" t="s">
        <v>292</v>
      </c>
      <c r="AI6" s="111" t="s">
        <v>293</v>
      </c>
      <c r="AJ6" s="119"/>
      <c r="AK6" s="120"/>
    </row>
    <row r="7" spans="1:37" ht="33.950000000000003" customHeight="1" x14ac:dyDescent="0.25">
      <c r="A7" s="92"/>
      <c r="B7" s="92"/>
      <c r="C7" s="92"/>
      <c r="D7" s="92"/>
      <c r="E7" s="92"/>
      <c r="F7" s="106"/>
      <c r="G7" s="106"/>
      <c r="H7" s="107"/>
      <c r="I7" s="92"/>
      <c r="J7" s="92"/>
      <c r="K7" s="49" t="s">
        <v>294</v>
      </c>
      <c r="L7" s="49" t="s">
        <v>295</v>
      </c>
      <c r="M7" s="92"/>
      <c r="N7" s="105" t="s">
        <v>296</v>
      </c>
      <c r="O7" s="105"/>
      <c r="P7" s="105" t="s">
        <v>297</v>
      </c>
      <c r="Q7" s="105"/>
      <c r="R7" s="49" t="s">
        <v>24</v>
      </c>
      <c r="S7" s="92" t="s">
        <v>241</v>
      </c>
      <c r="T7" s="92"/>
      <c r="U7" s="92" t="s">
        <v>298</v>
      </c>
      <c r="V7" s="92"/>
      <c r="W7" s="92" t="s">
        <v>299</v>
      </c>
      <c r="X7" s="92"/>
      <c r="Y7" s="49" t="s">
        <v>24</v>
      </c>
      <c r="Z7" s="104" t="s">
        <v>256</v>
      </c>
      <c r="AA7" s="104"/>
      <c r="AB7" s="104" t="s">
        <v>262</v>
      </c>
      <c r="AC7" s="104"/>
      <c r="AD7" s="50" t="s">
        <v>24</v>
      </c>
      <c r="AE7" s="103"/>
      <c r="AF7" s="115"/>
      <c r="AG7" s="112"/>
      <c r="AH7" s="112"/>
      <c r="AI7" s="112"/>
      <c r="AJ7" s="121"/>
      <c r="AK7" s="122"/>
    </row>
    <row r="8" spans="1:37" ht="77.099999999999994" customHeight="1" x14ac:dyDescent="0.25">
      <c r="A8" s="52" t="s">
        <v>225</v>
      </c>
      <c r="B8" s="93" t="s">
        <v>25</v>
      </c>
      <c r="C8" s="85" t="s">
        <v>300</v>
      </c>
      <c r="D8" s="52" t="s">
        <v>301</v>
      </c>
      <c r="E8" s="53" t="s">
        <v>302</v>
      </c>
      <c r="F8" s="54" t="s">
        <v>228</v>
      </c>
      <c r="G8" s="52" t="s">
        <v>232</v>
      </c>
      <c r="H8" s="52" t="s">
        <v>30</v>
      </c>
      <c r="I8" s="52" t="s">
        <v>32</v>
      </c>
      <c r="J8" s="52" t="s">
        <v>33</v>
      </c>
      <c r="K8" s="52" t="s">
        <v>303</v>
      </c>
      <c r="L8" s="62" t="s">
        <v>304</v>
      </c>
      <c r="M8" s="54" t="s">
        <v>35</v>
      </c>
      <c r="N8" s="52" t="s">
        <v>235</v>
      </c>
      <c r="O8" s="54">
        <f>VLOOKUP(N8,Hoja1!$B$11:$C$13,2)</f>
        <v>10</v>
      </c>
      <c r="P8" s="52" t="s">
        <v>238</v>
      </c>
      <c r="Q8" s="54">
        <f>VLOOKUP(P8,Hoja1!$B$14:$C$16,2)</f>
        <v>5</v>
      </c>
      <c r="R8" s="54">
        <f>O8*Q8</f>
        <v>50</v>
      </c>
      <c r="S8" s="52" t="s">
        <v>242</v>
      </c>
      <c r="T8" s="54">
        <f>VLOOKUP(S8,Hoja1!$B$17:$C$23,2,)</f>
        <v>10</v>
      </c>
      <c r="U8" s="52" t="s">
        <v>247</v>
      </c>
      <c r="V8" s="54">
        <f>VLOOKUP(U8,Hoja1!$B$24:$C$26,2,)</f>
        <v>5</v>
      </c>
      <c r="W8" s="52" t="s">
        <v>253</v>
      </c>
      <c r="X8" s="54">
        <f>VLOOKUP(W8,Hoja1!$C$27:$D$29,2,)</f>
        <v>5</v>
      </c>
      <c r="Y8" s="54">
        <f>(T8*3.5)+(V8*3.5)+(X8*3)</f>
        <v>67.5</v>
      </c>
      <c r="Z8" s="52" t="s">
        <v>239</v>
      </c>
      <c r="AA8" s="54">
        <f>VLOOKUP(Z8,Hoja1!$C$30:$D$32,2,)</f>
        <v>1</v>
      </c>
      <c r="AB8" s="52" t="s">
        <v>239</v>
      </c>
      <c r="AC8" s="54">
        <f>VLOOKUP(AB8,Hoja1!$C$33:$D$35,2,)</f>
        <v>1</v>
      </c>
      <c r="AD8" s="54">
        <f>AA8*AC8</f>
        <v>1</v>
      </c>
      <c r="AE8" s="58">
        <f>(R8*0.45)+(Y8*0.45)+(AD8*0.1)</f>
        <v>52.975000000000001</v>
      </c>
      <c r="AF8" s="52" t="str">
        <f>+IF(AE8&lt;=40,"BAJO",+IF(AE8&lt;=60,"MEDIO",++IF(AE8&gt;=61,"ALTO"," ")))</f>
        <v>MEDIO</v>
      </c>
      <c r="AG8" s="59"/>
      <c r="AH8" s="56" t="s">
        <v>305</v>
      </c>
      <c r="AI8" s="59"/>
      <c r="AJ8" s="85" t="s">
        <v>306</v>
      </c>
      <c r="AK8" s="85"/>
    </row>
    <row r="9" spans="1:37" ht="108" customHeight="1" x14ac:dyDescent="0.25">
      <c r="A9" s="52" t="s">
        <v>225</v>
      </c>
      <c r="B9" s="91"/>
      <c r="C9" s="85"/>
      <c r="D9" s="52" t="s">
        <v>301</v>
      </c>
      <c r="E9" s="53" t="s">
        <v>307</v>
      </c>
      <c r="F9" s="54" t="s">
        <v>228</v>
      </c>
      <c r="G9" s="52" t="s">
        <v>232</v>
      </c>
      <c r="H9" s="52" t="s">
        <v>44</v>
      </c>
      <c r="I9" s="52" t="s">
        <v>308</v>
      </c>
      <c r="J9" s="52" t="s">
        <v>309</v>
      </c>
      <c r="K9" s="52" t="s">
        <v>310</v>
      </c>
      <c r="L9" s="78" t="s">
        <v>511</v>
      </c>
      <c r="M9" s="54" t="s">
        <v>35</v>
      </c>
      <c r="N9" s="52" t="s">
        <v>235</v>
      </c>
      <c r="O9" s="54">
        <f>VLOOKUP(N9,Hoja1!$B$11:$C$13,2)</f>
        <v>10</v>
      </c>
      <c r="P9" s="52" t="s">
        <v>238</v>
      </c>
      <c r="Q9" s="54">
        <f>VLOOKUP(P9,Hoja1!$B$14:$C$16,2)</f>
        <v>5</v>
      </c>
      <c r="R9" s="54">
        <f t="shared" ref="R9:R36" si="0">O9*Q9</f>
        <v>50</v>
      </c>
      <c r="S9" s="52" t="s">
        <v>242</v>
      </c>
      <c r="T9" s="54">
        <f>VLOOKUP(S9,Hoja1!$B$17:$C$23,2,)</f>
        <v>10</v>
      </c>
      <c r="U9" s="52" t="s">
        <v>247</v>
      </c>
      <c r="V9" s="54">
        <f>VLOOKUP(U9,Hoja1!$B$24:$C$26,2,)</f>
        <v>5</v>
      </c>
      <c r="W9" s="52" t="s">
        <v>253</v>
      </c>
      <c r="X9" s="54">
        <f>VLOOKUP(W9,Hoja1!$C$27:$D$29,2,)</f>
        <v>5</v>
      </c>
      <c r="Y9" s="54">
        <f t="shared" ref="Y9:Y36" si="1">(T9*3.5)+(V9*3.5)+(X9*3)</f>
        <v>67.5</v>
      </c>
      <c r="Z9" s="52" t="s">
        <v>239</v>
      </c>
      <c r="AA9" s="54">
        <f>VLOOKUP(Z9,Hoja1!$C$30:$D$32,2,)</f>
        <v>1</v>
      </c>
      <c r="AB9" s="52" t="s">
        <v>239</v>
      </c>
      <c r="AC9" s="54">
        <f>VLOOKUP(AB9,Hoja1!$C$33:$D$35,2,)</f>
        <v>1</v>
      </c>
      <c r="AD9" s="54">
        <f t="shared" ref="AD9:AD36" si="2">AA9*AC9</f>
        <v>1</v>
      </c>
      <c r="AE9" s="58">
        <f t="shared" ref="AE9:AE38" si="3">(R9*0.45)+(Y9*0.45)+(AD9*0.1)</f>
        <v>52.975000000000001</v>
      </c>
      <c r="AF9" s="52" t="str">
        <f t="shared" ref="AF9:AF38" si="4">+IF(AE9&lt;=40,"BAJO",+IF(AE9&lt;=60,"MEDIO",++IF(AE9&gt;=61,"ALTO"," ")))</f>
        <v>MEDIO</v>
      </c>
      <c r="AG9" s="59"/>
      <c r="AH9" s="56" t="s">
        <v>305</v>
      </c>
      <c r="AI9" s="59"/>
      <c r="AJ9" s="85" t="s">
        <v>312</v>
      </c>
      <c r="AK9" s="85"/>
    </row>
    <row r="10" spans="1:37" ht="108" customHeight="1" x14ac:dyDescent="0.25">
      <c r="A10" s="52" t="s">
        <v>226</v>
      </c>
      <c r="B10" s="91"/>
      <c r="C10" s="85"/>
      <c r="D10" s="52" t="s">
        <v>301</v>
      </c>
      <c r="E10" s="53" t="s">
        <v>48</v>
      </c>
      <c r="F10" s="54" t="s">
        <v>228</v>
      </c>
      <c r="G10" s="52" t="s">
        <v>232</v>
      </c>
      <c r="H10" s="52" t="s">
        <v>313</v>
      </c>
      <c r="I10" s="52" t="s">
        <v>32</v>
      </c>
      <c r="J10" s="52" t="s">
        <v>314</v>
      </c>
      <c r="K10" s="52" t="s">
        <v>315</v>
      </c>
      <c r="L10" s="78" t="s">
        <v>510</v>
      </c>
      <c r="M10" s="54" t="s">
        <v>52</v>
      </c>
      <c r="N10" s="52" t="s">
        <v>235</v>
      </c>
      <c r="O10" s="54">
        <f>VLOOKUP(N10,Hoja1!$B$11:$C$13,2)</f>
        <v>10</v>
      </c>
      <c r="P10" s="52" t="s">
        <v>238</v>
      </c>
      <c r="Q10" s="54">
        <f>VLOOKUP(P10,Hoja1!$B$14:$C$16,2)</f>
        <v>5</v>
      </c>
      <c r="R10" s="54">
        <f t="shared" si="0"/>
        <v>50</v>
      </c>
      <c r="S10" s="52" t="s">
        <v>242</v>
      </c>
      <c r="T10" s="54">
        <f>VLOOKUP(S10,Hoja1!$B$17:$C$23,2,)</f>
        <v>10</v>
      </c>
      <c r="U10" s="52" t="s">
        <v>247</v>
      </c>
      <c r="V10" s="54">
        <f>VLOOKUP(U10,Hoja1!$B$24:$C$26,2,)</f>
        <v>5</v>
      </c>
      <c r="W10" s="52" t="s">
        <v>253</v>
      </c>
      <c r="X10" s="54">
        <f>VLOOKUP(W10,Hoja1!$C$27:$D$29,2,)</f>
        <v>5</v>
      </c>
      <c r="Y10" s="54">
        <f t="shared" si="1"/>
        <v>67.5</v>
      </c>
      <c r="Z10" s="52" t="s">
        <v>260</v>
      </c>
      <c r="AA10" s="54">
        <f>VLOOKUP(Z10,Hoja1!$C$30:$D$32,2,)</f>
        <v>5</v>
      </c>
      <c r="AB10" s="52" t="s">
        <v>266</v>
      </c>
      <c r="AC10" s="54">
        <f>VLOOKUP(AB10,Hoja1!$C$33:$D$35,2,)</f>
        <v>5</v>
      </c>
      <c r="AD10" s="54">
        <f t="shared" si="2"/>
        <v>25</v>
      </c>
      <c r="AE10" s="58">
        <f t="shared" si="3"/>
        <v>55.375</v>
      </c>
      <c r="AF10" s="52" t="str">
        <f t="shared" si="4"/>
        <v>MEDIO</v>
      </c>
      <c r="AG10" s="59"/>
      <c r="AH10" s="56" t="s">
        <v>305</v>
      </c>
      <c r="AI10" s="59"/>
      <c r="AJ10" s="116" t="s">
        <v>316</v>
      </c>
      <c r="AK10" s="86"/>
    </row>
    <row r="11" spans="1:37" ht="108" customHeight="1" x14ac:dyDescent="0.25">
      <c r="A11" s="52" t="s">
        <v>225</v>
      </c>
      <c r="B11" s="91"/>
      <c r="C11" s="85"/>
      <c r="D11" s="52" t="s">
        <v>301</v>
      </c>
      <c r="E11" s="53" t="s">
        <v>54</v>
      </c>
      <c r="F11" s="54" t="s">
        <v>228</v>
      </c>
      <c r="G11" s="52" t="s">
        <v>232</v>
      </c>
      <c r="H11" s="52" t="s">
        <v>317</v>
      </c>
      <c r="I11" s="52" t="s">
        <v>32</v>
      </c>
      <c r="J11" s="78" t="s">
        <v>485</v>
      </c>
      <c r="K11" s="52" t="s">
        <v>315</v>
      </c>
      <c r="L11" s="52" t="s">
        <v>311</v>
      </c>
      <c r="M11" s="54" t="s">
        <v>35</v>
      </c>
      <c r="N11" s="52" t="s">
        <v>5</v>
      </c>
      <c r="O11" s="54">
        <f>VLOOKUP(N11,Hoja1!$B$11:$C$13,2)</f>
        <v>1</v>
      </c>
      <c r="P11" s="52" t="s">
        <v>239</v>
      </c>
      <c r="Q11" s="54">
        <f>VLOOKUP(P11,Hoja1!$B$14:$C$16,2)</f>
        <v>1</v>
      </c>
      <c r="R11" s="54">
        <f t="shared" si="0"/>
        <v>1</v>
      </c>
      <c r="S11" s="52" t="s">
        <v>242</v>
      </c>
      <c r="T11" s="54">
        <f>VLOOKUP(S11,Hoja1!$B$17:$C$23,2,)</f>
        <v>10</v>
      </c>
      <c r="U11" s="52" t="s">
        <v>248</v>
      </c>
      <c r="V11" s="54">
        <f>VLOOKUP(U11,Hoja1!$B$24:$C$26,2,)</f>
        <v>1</v>
      </c>
      <c r="W11" s="52" t="s">
        <v>255</v>
      </c>
      <c r="X11" s="54">
        <f>VLOOKUP(W11,Hoja1!$C$27:$D$29,2,)</f>
        <v>1</v>
      </c>
      <c r="Y11" s="54">
        <f t="shared" si="1"/>
        <v>41.5</v>
      </c>
      <c r="Z11" s="52" t="s">
        <v>239</v>
      </c>
      <c r="AA11" s="54">
        <f>VLOOKUP(Z11,Hoja1!$C$30:$D$32,2,)</f>
        <v>1</v>
      </c>
      <c r="AB11" s="52" t="s">
        <v>239</v>
      </c>
      <c r="AC11" s="54">
        <f>VLOOKUP(AB11,Hoja1!$C$33:$D$35,2,)</f>
        <v>1</v>
      </c>
      <c r="AD11" s="54">
        <f t="shared" si="2"/>
        <v>1</v>
      </c>
      <c r="AE11" s="58">
        <f t="shared" si="3"/>
        <v>19.225000000000001</v>
      </c>
      <c r="AF11" s="52" t="str">
        <f t="shared" si="4"/>
        <v>BAJO</v>
      </c>
      <c r="AG11" s="59"/>
      <c r="AH11" s="59"/>
      <c r="AI11" s="56" t="s">
        <v>319</v>
      </c>
      <c r="AJ11" s="83" t="s">
        <v>320</v>
      </c>
      <c r="AK11" s="86"/>
    </row>
    <row r="12" spans="1:37" ht="108" customHeight="1" x14ac:dyDescent="0.25">
      <c r="A12" s="52" t="s">
        <v>225</v>
      </c>
      <c r="B12" s="91"/>
      <c r="C12" s="77" t="s">
        <v>465</v>
      </c>
      <c r="D12" s="52" t="s">
        <v>301</v>
      </c>
      <c r="E12" s="75" t="s">
        <v>464</v>
      </c>
      <c r="F12" s="54" t="s">
        <v>229</v>
      </c>
      <c r="G12" s="52" t="s">
        <v>232</v>
      </c>
      <c r="H12" s="73" t="s">
        <v>466</v>
      </c>
      <c r="I12" s="73" t="s">
        <v>467</v>
      </c>
      <c r="J12" s="73" t="s">
        <v>469</v>
      </c>
      <c r="K12" s="73" t="s">
        <v>470</v>
      </c>
      <c r="L12" s="73" t="s">
        <v>468</v>
      </c>
      <c r="M12" s="54" t="s">
        <v>35</v>
      </c>
      <c r="N12" s="52" t="s">
        <v>235</v>
      </c>
      <c r="O12" s="54">
        <f>VLOOKUP(N12,Hoja1!$B$11:$C$13,2)</f>
        <v>10</v>
      </c>
      <c r="P12" s="52" t="s">
        <v>238</v>
      </c>
      <c r="Q12" s="54">
        <f>VLOOKUP(P12,Hoja1!$B$14:$C$16,2)</f>
        <v>5</v>
      </c>
      <c r="R12" s="54">
        <f t="shared" ref="R12" si="5">O12*Q12</f>
        <v>50</v>
      </c>
      <c r="S12" s="52" t="s">
        <v>76</v>
      </c>
      <c r="T12" s="54">
        <f>VLOOKUP(S12,Hoja1!$B$17:$C$23,2,)</f>
        <v>5</v>
      </c>
      <c r="U12" s="52" t="s">
        <v>248</v>
      </c>
      <c r="V12" s="54">
        <f>VLOOKUP(U12,Hoja1!$B$24:$C$26,2,)</f>
        <v>1</v>
      </c>
      <c r="W12" s="52" t="s">
        <v>253</v>
      </c>
      <c r="X12" s="54">
        <f>VLOOKUP(W12,Hoja1!$C$27:$D$29,2,)</f>
        <v>5</v>
      </c>
      <c r="Y12" s="54">
        <f t="shared" ref="Y12" si="6">(T12*3.5)+(V12*3.5)+(X12*3)</f>
        <v>36</v>
      </c>
      <c r="Z12" s="52" t="s">
        <v>258</v>
      </c>
      <c r="AA12" s="54">
        <f>VLOOKUP(Z12,Hoja1!$C$30:$D$32,2,)</f>
        <v>10</v>
      </c>
      <c r="AB12" s="52" t="s">
        <v>266</v>
      </c>
      <c r="AC12" s="54">
        <f>VLOOKUP(AB12,Hoja1!$C$33:$D$35,2,)</f>
        <v>5</v>
      </c>
      <c r="AD12" s="54">
        <f t="shared" ref="AD12" si="7">AA12*AC12</f>
        <v>50</v>
      </c>
      <c r="AE12" s="58">
        <f t="shared" ref="AE12" si="8">(R12*0.45)+(Y12*0.45)+(AD12*0.1)</f>
        <v>43.7</v>
      </c>
      <c r="AF12" s="52" t="str">
        <f t="shared" si="4"/>
        <v>MEDIO</v>
      </c>
      <c r="AG12" s="59"/>
      <c r="AH12" s="56" t="s">
        <v>305</v>
      </c>
      <c r="AI12" s="56"/>
      <c r="AJ12" s="83" t="s">
        <v>471</v>
      </c>
      <c r="AK12" s="86"/>
    </row>
    <row r="13" spans="1:37" ht="108" customHeight="1" x14ac:dyDescent="0.25">
      <c r="A13" s="52" t="s">
        <v>225</v>
      </c>
      <c r="B13" s="91"/>
      <c r="C13" s="51" t="s">
        <v>321</v>
      </c>
      <c r="D13" s="52" t="s">
        <v>301</v>
      </c>
      <c r="E13" s="53" t="s">
        <v>322</v>
      </c>
      <c r="F13" s="54" t="s">
        <v>228</v>
      </c>
      <c r="G13" s="52" t="s">
        <v>232</v>
      </c>
      <c r="H13" s="52" t="s">
        <v>323</v>
      </c>
      <c r="I13" s="52" t="s">
        <v>32</v>
      </c>
      <c r="J13" s="52" t="s">
        <v>324</v>
      </c>
      <c r="K13" s="52" t="s">
        <v>33</v>
      </c>
      <c r="L13" s="57" t="s">
        <v>325</v>
      </c>
      <c r="M13" s="54" t="s">
        <v>35</v>
      </c>
      <c r="N13" s="52" t="s">
        <v>235</v>
      </c>
      <c r="O13" s="54">
        <f>VLOOKUP(N13,Hoja1!$B$11:$C$13,2)</f>
        <v>10</v>
      </c>
      <c r="P13" s="52" t="s">
        <v>238</v>
      </c>
      <c r="Q13" s="54">
        <f>VLOOKUP(P13,Hoja1!$B$14:$C$16,2)</f>
        <v>5</v>
      </c>
      <c r="R13" s="54">
        <f>O13*Q13</f>
        <v>50</v>
      </c>
      <c r="S13" s="52" t="s">
        <v>76</v>
      </c>
      <c r="T13" s="54">
        <f>VLOOKUP(S13,Hoja1!$B$17:$C$23,2,)</f>
        <v>5</v>
      </c>
      <c r="U13" s="52" t="s">
        <v>248</v>
      </c>
      <c r="V13" s="54">
        <f>VLOOKUP(U13,Hoja1!$B$24:$C$26,2,)</f>
        <v>1</v>
      </c>
      <c r="W13" s="52" t="s">
        <v>253</v>
      </c>
      <c r="X13" s="54">
        <f>VLOOKUP(W13,Hoja1!$C$27:$D$29,2,)</f>
        <v>5</v>
      </c>
      <c r="Y13" s="54">
        <f t="shared" si="1"/>
        <v>36</v>
      </c>
      <c r="Z13" s="52" t="s">
        <v>239</v>
      </c>
      <c r="AA13" s="54">
        <f>VLOOKUP(Z13,Hoja1!$C$30:$D$32,2,)</f>
        <v>1</v>
      </c>
      <c r="AB13" s="52" t="s">
        <v>239</v>
      </c>
      <c r="AC13" s="54">
        <f>VLOOKUP(AB13,Hoja1!$C$33:$D$35,2,)</f>
        <v>1</v>
      </c>
      <c r="AD13" s="54">
        <f t="shared" ref="AD13" si="9">AA13*AC13</f>
        <v>1</v>
      </c>
      <c r="AE13" s="58">
        <f t="shared" ref="AE13" si="10">(R13*0.45)+(Y13*0.45)+(AD13*0.1)</f>
        <v>38.800000000000004</v>
      </c>
      <c r="AF13" s="52" t="str">
        <f t="shared" si="4"/>
        <v>BAJO</v>
      </c>
      <c r="AG13" s="56"/>
      <c r="AH13" s="56" t="s">
        <v>326</v>
      </c>
      <c r="AI13" s="56"/>
      <c r="AJ13" s="116" t="s">
        <v>327</v>
      </c>
      <c r="AK13" s="86"/>
    </row>
    <row r="14" spans="1:37" ht="108" customHeight="1" x14ac:dyDescent="0.25">
      <c r="A14" s="52" t="s">
        <v>225</v>
      </c>
      <c r="B14" s="91"/>
      <c r="C14" s="89" t="s">
        <v>58</v>
      </c>
      <c r="D14" s="52" t="s">
        <v>328</v>
      </c>
      <c r="E14" s="53" t="s">
        <v>329</v>
      </c>
      <c r="F14" s="54" t="s">
        <v>228</v>
      </c>
      <c r="G14" s="52" t="s">
        <v>232</v>
      </c>
      <c r="H14" s="52" t="s">
        <v>61</v>
      </c>
      <c r="I14" s="52" t="s">
        <v>62</v>
      </c>
      <c r="J14" s="52" t="s">
        <v>330</v>
      </c>
      <c r="K14" s="52" t="s">
        <v>33</v>
      </c>
      <c r="L14" s="62" t="s">
        <v>331</v>
      </c>
      <c r="M14" s="54" t="s">
        <v>35</v>
      </c>
      <c r="N14" s="52" t="s">
        <v>235</v>
      </c>
      <c r="O14" s="54">
        <f>VLOOKUP(N14,Hoja1!$B$11:$C$13,2)</f>
        <v>10</v>
      </c>
      <c r="P14" s="52" t="s">
        <v>238</v>
      </c>
      <c r="Q14" s="54">
        <f>VLOOKUP(P14,Hoja1!$B$14:$C$16,2)</f>
        <v>5</v>
      </c>
      <c r="R14" s="54">
        <f t="shared" si="0"/>
        <v>50</v>
      </c>
      <c r="S14" s="52" t="s">
        <v>242</v>
      </c>
      <c r="T14" s="54">
        <f>VLOOKUP(S14,Hoja1!$B$17:$C$23,2,)</f>
        <v>10</v>
      </c>
      <c r="U14" s="52" t="s">
        <v>248</v>
      </c>
      <c r="V14" s="54">
        <f>VLOOKUP(U14,Hoja1!$B$24:$C$26,2,)</f>
        <v>1</v>
      </c>
      <c r="W14" s="52" t="s">
        <v>253</v>
      </c>
      <c r="X14" s="54">
        <f>VLOOKUP(W14,Hoja1!$C$27:$D$29,2,)</f>
        <v>5</v>
      </c>
      <c r="Y14" s="54">
        <f t="shared" si="1"/>
        <v>53.5</v>
      </c>
      <c r="Z14" s="52" t="s">
        <v>258</v>
      </c>
      <c r="AA14" s="54">
        <f>VLOOKUP(Z14,Hoja1!$C$30:$D$32,2,)</f>
        <v>10</v>
      </c>
      <c r="AB14" s="52" t="s">
        <v>266</v>
      </c>
      <c r="AC14" s="54">
        <f>VLOOKUP(AB14,Hoja1!$C$33:$D$35,2,)</f>
        <v>5</v>
      </c>
      <c r="AD14" s="54">
        <f t="shared" si="2"/>
        <v>50</v>
      </c>
      <c r="AE14" s="58">
        <f t="shared" si="3"/>
        <v>51.575000000000003</v>
      </c>
      <c r="AF14" s="52" t="str">
        <f t="shared" si="4"/>
        <v>MEDIO</v>
      </c>
      <c r="AG14" s="59"/>
      <c r="AH14" s="56" t="s">
        <v>326</v>
      </c>
      <c r="AI14" s="59"/>
      <c r="AJ14" s="116" t="s">
        <v>332</v>
      </c>
      <c r="AK14" s="86"/>
    </row>
    <row r="15" spans="1:37" ht="108" customHeight="1" x14ac:dyDescent="0.25">
      <c r="A15" s="52" t="s">
        <v>225</v>
      </c>
      <c r="B15" s="91"/>
      <c r="C15" s="91"/>
      <c r="D15" s="52" t="s">
        <v>328</v>
      </c>
      <c r="E15" s="53" t="s">
        <v>333</v>
      </c>
      <c r="F15" s="54" t="s">
        <v>228</v>
      </c>
      <c r="G15" s="52" t="s">
        <v>232</v>
      </c>
      <c r="H15" s="52" t="s">
        <v>67</v>
      </c>
      <c r="I15" s="52" t="s">
        <v>62</v>
      </c>
      <c r="J15" s="52" t="s">
        <v>334</v>
      </c>
      <c r="K15" s="52" t="s">
        <v>335</v>
      </c>
      <c r="L15" s="52" t="s">
        <v>311</v>
      </c>
      <c r="M15" s="54" t="s">
        <v>35</v>
      </c>
      <c r="N15" s="52" t="s">
        <v>5</v>
      </c>
      <c r="O15" s="54">
        <f>VLOOKUP(N15,Hoja1!$B$11:$C$13,2)</f>
        <v>1</v>
      </c>
      <c r="P15" s="52" t="s">
        <v>239</v>
      </c>
      <c r="Q15" s="54">
        <f>VLOOKUP(P15,Hoja1!$B$14:$C$16,2)</f>
        <v>1</v>
      </c>
      <c r="R15" s="54">
        <f t="shared" si="0"/>
        <v>1</v>
      </c>
      <c r="S15" s="52" t="s">
        <v>242</v>
      </c>
      <c r="T15" s="54">
        <f>VLOOKUP(S15,Hoja1!$B$17:$C$23,2,)</f>
        <v>10</v>
      </c>
      <c r="U15" s="52" t="s">
        <v>248</v>
      </c>
      <c r="V15" s="54">
        <f>VLOOKUP(U15,Hoja1!$B$24:$C$26,2,)</f>
        <v>1</v>
      </c>
      <c r="W15" s="52" t="s">
        <v>253</v>
      </c>
      <c r="X15" s="54">
        <f>VLOOKUP(W15,Hoja1!$C$27:$D$29,2,)</f>
        <v>5</v>
      </c>
      <c r="Y15" s="54">
        <f t="shared" si="1"/>
        <v>53.5</v>
      </c>
      <c r="Z15" s="52" t="s">
        <v>239</v>
      </c>
      <c r="AA15" s="54">
        <f>VLOOKUP(Z15,Hoja1!$C$30:$D$32,2,)</f>
        <v>1</v>
      </c>
      <c r="AB15" s="52" t="s">
        <v>239</v>
      </c>
      <c r="AC15" s="54">
        <f>VLOOKUP(AB15,Hoja1!$C$33:$D$35,2,)</f>
        <v>1</v>
      </c>
      <c r="AD15" s="54">
        <f t="shared" si="2"/>
        <v>1</v>
      </c>
      <c r="AE15" s="58">
        <f t="shared" si="3"/>
        <v>24.625</v>
      </c>
      <c r="AF15" s="52" t="str">
        <f t="shared" si="4"/>
        <v>BAJO</v>
      </c>
      <c r="AG15" s="59"/>
      <c r="AH15" s="59"/>
      <c r="AI15" s="56" t="s">
        <v>319</v>
      </c>
      <c r="AJ15" s="116" t="s">
        <v>320</v>
      </c>
      <c r="AK15" s="86"/>
    </row>
    <row r="16" spans="1:37" ht="108" customHeight="1" x14ac:dyDescent="0.25">
      <c r="A16" s="52" t="s">
        <v>225</v>
      </c>
      <c r="B16" s="91"/>
      <c r="C16" s="90"/>
      <c r="D16" s="52" t="s">
        <v>328</v>
      </c>
      <c r="E16" s="53" t="s">
        <v>336</v>
      </c>
      <c r="F16" s="54" t="s">
        <v>228</v>
      </c>
      <c r="G16" s="52" t="s">
        <v>232</v>
      </c>
      <c r="H16" s="52" t="s">
        <v>133</v>
      </c>
      <c r="I16" s="52" t="s">
        <v>32</v>
      </c>
      <c r="J16" s="52" t="s">
        <v>318</v>
      </c>
      <c r="K16" s="52" t="s">
        <v>315</v>
      </c>
      <c r="L16" s="52" t="s">
        <v>311</v>
      </c>
      <c r="M16" s="54" t="s">
        <v>35</v>
      </c>
      <c r="N16" s="52" t="s">
        <v>5</v>
      </c>
      <c r="O16" s="54">
        <f>VLOOKUP(N16,Hoja1!$B$11:$C$13,2)</f>
        <v>1</v>
      </c>
      <c r="P16" s="52" t="s">
        <v>239</v>
      </c>
      <c r="Q16" s="54">
        <f>VLOOKUP(P16,Hoja1!$B$14:$C$16,2)</f>
        <v>1</v>
      </c>
      <c r="R16" s="54">
        <f t="shared" si="0"/>
        <v>1</v>
      </c>
      <c r="S16" s="52" t="s">
        <v>242</v>
      </c>
      <c r="T16" s="54">
        <f>VLOOKUP(S16,Hoja1!$B$17:$C$23,2,)</f>
        <v>10</v>
      </c>
      <c r="U16" s="52" t="s">
        <v>248</v>
      </c>
      <c r="V16" s="54">
        <f>VLOOKUP(U16,Hoja1!$B$24:$C$26,2,)</f>
        <v>1</v>
      </c>
      <c r="W16" s="52" t="s">
        <v>253</v>
      </c>
      <c r="X16" s="54">
        <f>VLOOKUP(W16,Hoja1!$C$27:$D$29,2,)</f>
        <v>5</v>
      </c>
      <c r="Y16" s="54">
        <f t="shared" si="1"/>
        <v>53.5</v>
      </c>
      <c r="Z16" s="52" t="s">
        <v>239</v>
      </c>
      <c r="AA16" s="54">
        <f>VLOOKUP(Z16,Hoja1!$C$30:$D$32,2,)</f>
        <v>1</v>
      </c>
      <c r="AB16" s="52" t="s">
        <v>239</v>
      </c>
      <c r="AC16" s="54">
        <f>VLOOKUP(AB16,Hoja1!$C$33:$D$35,2,)</f>
        <v>1</v>
      </c>
      <c r="AD16" s="54">
        <f t="shared" si="2"/>
        <v>1</v>
      </c>
      <c r="AE16" s="58">
        <f t="shared" si="3"/>
        <v>24.625</v>
      </c>
      <c r="AF16" s="52" t="str">
        <f t="shared" si="4"/>
        <v>BAJO</v>
      </c>
      <c r="AG16" s="59"/>
      <c r="AH16" s="59"/>
      <c r="AI16" s="56" t="s">
        <v>319</v>
      </c>
      <c r="AJ16" s="116" t="s">
        <v>320</v>
      </c>
      <c r="AK16" s="86"/>
    </row>
    <row r="17" spans="1:37" ht="108" customHeight="1" x14ac:dyDescent="0.25">
      <c r="A17" s="52" t="s">
        <v>225</v>
      </c>
      <c r="B17" s="91"/>
      <c r="C17" s="87" t="s">
        <v>337</v>
      </c>
      <c r="D17" s="52" t="s">
        <v>87</v>
      </c>
      <c r="E17" s="53" t="s">
        <v>338</v>
      </c>
      <c r="F17" s="54" t="s">
        <v>228</v>
      </c>
      <c r="G17" s="52" t="s">
        <v>233</v>
      </c>
      <c r="H17" s="65" t="s">
        <v>434</v>
      </c>
      <c r="I17" s="52" t="s">
        <v>339</v>
      </c>
      <c r="J17" s="52" t="s">
        <v>340</v>
      </c>
      <c r="K17" s="52" t="s">
        <v>341</v>
      </c>
      <c r="L17" s="52" t="s">
        <v>342</v>
      </c>
      <c r="M17" s="54" t="s">
        <v>35</v>
      </c>
      <c r="N17" s="52" t="s">
        <v>235</v>
      </c>
      <c r="O17" s="54">
        <f>VLOOKUP(N17,Hoja1!$B$11:$C$13,2)</f>
        <v>10</v>
      </c>
      <c r="P17" s="52" t="s">
        <v>238</v>
      </c>
      <c r="Q17" s="54">
        <f>VLOOKUP(P17,Hoja1!$B$14:$C$16,2)</f>
        <v>5</v>
      </c>
      <c r="R17" s="54">
        <f t="shared" si="0"/>
        <v>50</v>
      </c>
      <c r="S17" s="52" t="s">
        <v>242</v>
      </c>
      <c r="T17" s="54">
        <f>VLOOKUP(S17,Hoja1!$B$17:$C$23,2,)</f>
        <v>10</v>
      </c>
      <c r="U17" s="52" t="s">
        <v>247</v>
      </c>
      <c r="V17" s="54">
        <f>VLOOKUP(U17,Hoja1!$B$24:$C$26,2,)</f>
        <v>5</v>
      </c>
      <c r="W17" s="52" t="s">
        <v>251</v>
      </c>
      <c r="X17" s="54">
        <f>VLOOKUP(W17,Hoja1!$C$27:$D$29,2,)</f>
        <v>10</v>
      </c>
      <c r="Y17" s="54">
        <f t="shared" si="1"/>
        <v>82.5</v>
      </c>
      <c r="Z17" s="52" t="s">
        <v>239</v>
      </c>
      <c r="AA17" s="54">
        <f>VLOOKUP(Z17,Hoja1!$C$30:$D$32,2,)</f>
        <v>1</v>
      </c>
      <c r="AB17" s="52" t="s">
        <v>239</v>
      </c>
      <c r="AC17" s="54">
        <f>VLOOKUP(AB17,Hoja1!$C$33:$D$35,2,)</f>
        <v>1</v>
      </c>
      <c r="AD17" s="54">
        <f t="shared" si="2"/>
        <v>1</v>
      </c>
      <c r="AE17" s="58">
        <f t="shared" si="3"/>
        <v>59.725000000000001</v>
      </c>
      <c r="AF17" s="52" t="str">
        <f t="shared" si="4"/>
        <v>MEDIO</v>
      </c>
      <c r="AG17" s="56" t="s">
        <v>326</v>
      </c>
      <c r="AH17" s="56"/>
      <c r="AI17" s="59"/>
      <c r="AJ17" s="83" t="s">
        <v>343</v>
      </c>
      <c r="AK17" s="86"/>
    </row>
    <row r="18" spans="1:37" ht="77.099999999999994" customHeight="1" x14ac:dyDescent="0.25">
      <c r="A18" s="52" t="s">
        <v>225</v>
      </c>
      <c r="B18" s="91"/>
      <c r="C18" s="87"/>
      <c r="D18" s="52" t="s">
        <v>87</v>
      </c>
      <c r="E18" s="75" t="s">
        <v>446</v>
      </c>
      <c r="F18" s="54" t="s">
        <v>230</v>
      </c>
      <c r="G18" s="52" t="s">
        <v>233</v>
      </c>
      <c r="H18" s="52" t="s">
        <v>99</v>
      </c>
      <c r="I18" s="52" t="s">
        <v>345</v>
      </c>
      <c r="J18" s="52" t="s">
        <v>75</v>
      </c>
      <c r="K18" s="52" t="s">
        <v>346</v>
      </c>
      <c r="L18" s="52" t="s">
        <v>342</v>
      </c>
      <c r="M18" s="54" t="s">
        <v>35</v>
      </c>
      <c r="N18" s="52" t="s">
        <v>5</v>
      </c>
      <c r="O18" s="54">
        <f>VLOOKUP(N18,Hoja1!$B$11:$C$13,2)</f>
        <v>1</v>
      </c>
      <c r="P18" s="52" t="s">
        <v>239</v>
      </c>
      <c r="Q18" s="54">
        <f>VLOOKUP(P18,Hoja1!$B$14:$C$16,2)</f>
        <v>1</v>
      </c>
      <c r="R18" s="54">
        <f t="shared" si="0"/>
        <v>1</v>
      </c>
      <c r="S18" s="52" t="s">
        <v>102</v>
      </c>
      <c r="T18" s="54">
        <f>VLOOKUP(S18,Hoja1!$B$17:$C$23,2,)</f>
        <v>1</v>
      </c>
      <c r="U18" s="52" t="s">
        <v>247</v>
      </c>
      <c r="V18" s="54">
        <f>VLOOKUP(U18,Hoja1!$B$24:$C$26,2,)</f>
        <v>5</v>
      </c>
      <c r="W18" s="52" t="s">
        <v>251</v>
      </c>
      <c r="X18" s="54">
        <f>VLOOKUP(W18,Hoja1!$C$27:$D$29,2,)</f>
        <v>10</v>
      </c>
      <c r="Y18" s="54">
        <f t="shared" si="1"/>
        <v>51</v>
      </c>
      <c r="Z18" s="52" t="s">
        <v>239</v>
      </c>
      <c r="AA18" s="54">
        <f>VLOOKUP(Z18,Hoja1!$C$30:$D$32,2,)</f>
        <v>1</v>
      </c>
      <c r="AB18" s="52" t="s">
        <v>239</v>
      </c>
      <c r="AC18" s="54">
        <f>VLOOKUP(AB18,Hoja1!$C$33:$D$35,2,)</f>
        <v>1</v>
      </c>
      <c r="AD18" s="54">
        <f t="shared" si="2"/>
        <v>1</v>
      </c>
      <c r="AE18" s="58">
        <f t="shared" si="3"/>
        <v>23.5</v>
      </c>
      <c r="AF18" s="52" t="str">
        <f t="shared" si="4"/>
        <v>BAJO</v>
      </c>
      <c r="AG18" s="59"/>
      <c r="AH18" s="59"/>
      <c r="AI18" s="56" t="s">
        <v>319</v>
      </c>
      <c r="AJ18" s="116" t="s">
        <v>347</v>
      </c>
      <c r="AK18" s="86"/>
    </row>
    <row r="19" spans="1:37" ht="108" customHeight="1" x14ac:dyDescent="0.25">
      <c r="A19" s="52" t="s">
        <v>225</v>
      </c>
      <c r="B19" s="91"/>
      <c r="C19" s="87"/>
      <c r="D19" s="52" t="s">
        <v>87</v>
      </c>
      <c r="E19" s="53" t="s">
        <v>348</v>
      </c>
      <c r="F19" s="54" t="s">
        <v>228</v>
      </c>
      <c r="G19" s="52" t="s">
        <v>232</v>
      </c>
      <c r="H19" s="52" t="s">
        <v>349</v>
      </c>
      <c r="I19" s="52" t="s">
        <v>308</v>
      </c>
      <c r="J19" s="52" t="s">
        <v>324</v>
      </c>
      <c r="K19" s="52" t="s">
        <v>350</v>
      </c>
      <c r="L19" s="78" t="s">
        <v>512</v>
      </c>
      <c r="M19" s="54" t="s">
        <v>52</v>
      </c>
      <c r="N19" s="52" t="s">
        <v>235</v>
      </c>
      <c r="O19" s="54">
        <f>VLOOKUP(N19,Hoja1!$B$11:$C$13,2)</f>
        <v>10</v>
      </c>
      <c r="P19" s="52" t="s">
        <v>238</v>
      </c>
      <c r="Q19" s="54">
        <f>VLOOKUP(P19,Hoja1!$B$14:$C$16,2)</f>
        <v>5</v>
      </c>
      <c r="R19" s="54">
        <f t="shared" ref="R19:R23" si="11">O19*Q19</f>
        <v>50</v>
      </c>
      <c r="S19" s="52" t="s">
        <v>242</v>
      </c>
      <c r="T19" s="54">
        <f>VLOOKUP(S19,Hoja1!$B$17:$C$23,2,)</f>
        <v>10</v>
      </c>
      <c r="U19" s="52" t="s">
        <v>248</v>
      </c>
      <c r="V19" s="54">
        <f>VLOOKUP(U19,Hoja1!$B$24:$C$26,2,)</f>
        <v>1</v>
      </c>
      <c r="W19" s="52" t="s">
        <v>255</v>
      </c>
      <c r="X19" s="54">
        <f>VLOOKUP(W19,Hoja1!$C$27:$D$29,2,)</f>
        <v>1</v>
      </c>
      <c r="Y19" s="54">
        <f t="shared" ref="Y19" si="12">(T19*3.5)+(V19*3.5)+(X19*3)</f>
        <v>41.5</v>
      </c>
      <c r="Z19" s="52" t="s">
        <v>239</v>
      </c>
      <c r="AA19" s="54">
        <f>VLOOKUP(Z19,Hoja1!$C$30:$D$32,2,)</f>
        <v>1</v>
      </c>
      <c r="AB19" s="52" t="s">
        <v>239</v>
      </c>
      <c r="AC19" s="54">
        <f>VLOOKUP(AB19,Hoja1!$C$33:$D$35,2,)</f>
        <v>1</v>
      </c>
      <c r="AD19" s="54">
        <f t="shared" ref="AD19" si="13">AA19*AC19</f>
        <v>1</v>
      </c>
      <c r="AE19" s="58">
        <f t="shared" si="3"/>
        <v>41.274999999999999</v>
      </c>
      <c r="AF19" s="52" t="str">
        <f t="shared" si="4"/>
        <v>MEDIO</v>
      </c>
      <c r="AG19" s="59"/>
      <c r="AH19" s="56" t="s">
        <v>305</v>
      </c>
      <c r="AI19" s="59"/>
      <c r="AJ19" s="83" t="s">
        <v>352</v>
      </c>
      <c r="AK19" s="86"/>
    </row>
    <row r="20" spans="1:37" ht="108" customHeight="1" x14ac:dyDescent="0.25">
      <c r="A20" s="52" t="s">
        <v>225</v>
      </c>
      <c r="B20" s="91"/>
      <c r="C20" s="87"/>
      <c r="D20" s="73" t="s">
        <v>474</v>
      </c>
      <c r="E20" s="75" t="s">
        <v>447</v>
      </c>
      <c r="F20" s="54" t="s">
        <v>228</v>
      </c>
      <c r="G20" s="52" t="s">
        <v>233</v>
      </c>
      <c r="H20" s="73" t="s">
        <v>448</v>
      </c>
      <c r="I20" s="73" t="s">
        <v>449</v>
      </c>
      <c r="J20" s="73" t="s">
        <v>450</v>
      </c>
      <c r="K20" s="73" t="s">
        <v>451</v>
      </c>
      <c r="L20" s="73" t="s">
        <v>452</v>
      </c>
      <c r="M20" s="54" t="s">
        <v>35</v>
      </c>
      <c r="N20" s="52" t="s">
        <v>235</v>
      </c>
      <c r="O20" s="54">
        <f>VLOOKUP(N20,Hoja1!$B$11:$C$13,2)</f>
        <v>10</v>
      </c>
      <c r="P20" s="52" t="s">
        <v>238</v>
      </c>
      <c r="Q20" s="54">
        <f>VLOOKUP(P20,Hoja1!$B$14:$C$16,2)</f>
        <v>5</v>
      </c>
      <c r="R20" s="54">
        <f t="shared" ref="R20" si="14">O20*Q20</f>
        <v>50</v>
      </c>
      <c r="S20" s="52" t="s">
        <v>245</v>
      </c>
      <c r="T20" s="54">
        <f>VLOOKUP(S20,Hoja1!$B$17:$C$23,2,)</f>
        <v>5</v>
      </c>
      <c r="U20" s="52" t="s">
        <v>247</v>
      </c>
      <c r="V20" s="54">
        <f>VLOOKUP(U20,Hoja1!$B$24:$C$26,2,)</f>
        <v>5</v>
      </c>
      <c r="W20" s="52" t="s">
        <v>255</v>
      </c>
      <c r="X20" s="54">
        <f>VLOOKUP(W20,Hoja1!$C$27:$D$29,2,)</f>
        <v>1</v>
      </c>
      <c r="Y20" s="54">
        <f t="shared" ref="Y20" si="15">(T20*3.5)+(V20*3.5)+(X20*3)</f>
        <v>38</v>
      </c>
      <c r="Z20" s="52" t="s">
        <v>260</v>
      </c>
      <c r="AA20" s="54">
        <f>VLOOKUP(Z20,Hoja1!$C$30:$D$32,2,)</f>
        <v>5</v>
      </c>
      <c r="AB20" s="52" t="s">
        <v>266</v>
      </c>
      <c r="AC20" s="54">
        <f>VLOOKUP(AB20,Hoja1!$C$33:$D$35,2,)</f>
        <v>5</v>
      </c>
      <c r="AD20" s="54">
        <f t="shared" ref="AD20" si="16">AA20*AC20</f>
        <v>25</v>
      </c>
      <c r="AE20" s="58">
        <f t="shared" ref="AE20" si="17">(R20*0.45)+(Y20*0.45)+(AD20*0.1)</f>
        <v>42.1</v>
      </c>
      <c r="AF20" s="52" t="str">
        <f t="shared" ref="AF20" si="18">+IF(AE20&lt;=40,"BAJO",+IF(AE20&lt;=60,"MEDIO",++IF(AE20&gt;=61,"ALTO"," ")))</f>
        <v>MEDIO</v>
      </c>
      <c r="AG20" s="59"/>
      <c r="AH20" s="56" t="s">
        <v>305</v>
      </c>
      <c r="AI20" s="59"/>
      <c r="AJ20" s="83" t="s">
        <v>453</v>
      </c>
      <c r="AK20" s="84"/>
    </row>
    <row r="21" spans="1:37" ht="108" customHeight="1" x14ac:dyDescent="0.25">
      <c r="A21" s="52" t="s">
        <v>225</v>
      </c>
      <c r="B21" s="91"/>
      <c r="C21" s="87"/>
      <c r="D21" s="73" t="s">
        <v>475</v>
      </c>
      <c r="E21" s="75" t="s">
        <v>464</v>
      </c>
      <c r="F21" s="54" t="s">
        <v>229</v>
      </c>
      <c r="G21" s="52" t="s">
        <v>232</v>
      </c>
      <c r="H21" s="73" t="s">
        <v>434</v>
      </c>
      <c r="I21" s="73" t="s">
        <v>467</v>
      </c>
      <c r="J21" s="73" t="s">
        <v>478</v>
      </c>
      <c r="K21" s="73" t="s">
        <v>479</v>
      </c>
      <c r="L21" s="73" t="s">
        <v>480</v>
      </c>
      <c r="M21" s="54" t="s">
        <v>35</v>
      </c>
      <c r="N21" s="52" t="s">
        <v>5</v>
      </c>
      <c r="O21" s="54">
        <f>VLOOKUP(N21,Hoja1!$B$11:$C$13,2)</f>
        <v>1</v>
      </c>
      <c r="P21" s="52" t="s">
        <v>239</v>
      </c>
      <c r="Q21" s="54">
        <f>VLOOKUP(P21,Hoja1!$B$14:$C$16,2)</f>
        <v>1</v>
      </c>
      <c r="R21" s="54">
        <f t="shared" ref="R21" si="19">O21*Q21</f>
        <v>1</v>
      </c>
      <c r="S21" s="52" t="s">
        <v>242</v>
      </c>
      <c r="T21" s="54">
        <f>VLOOKUP(S21,Hoja1!$B$17:$C$23,2,)</f>
        <v>10</v>
      </c>
      <c r="U21" s="52" t="s">
        <v>248</v>
      </c>
      <c r="V21" s="54">
        <f>VLOOKUP(U21,Hoja1!$B$24:$C$26,2,)</f>
        <v>1</v>
      </c>
      <c r="W21" s="52" t="s">
        <v>253</v>
      </c>
      <c r="X21" s="54">
        <f>VLOOKUP(W21,Hoja1!$C$27:$D$29,2,)</f>
        <v>5</v>
      </c>
      <c r="Y21" s="54">
        <f t="shared" ref="Y21" si="20">(T21*3.5)+(V21*3.5)+(X21*3)</f>
        <v>53.5</v>
      </c>
      <c r="Z21" s="52" t="s">
        <v>258</v>
      </c>
      <c r="AA21" s="54">
        <f>VLOOKUP(Z21,Hoja1!$C$30:$D$32,2,)</f>
        <v>10</v>
      </c>
      <c r="AB21" s="52" t="s">
        <v>266</v>
      </c>
      <c r="AC21" s="54">
        <f>VLOOKUP(AB21,Hoja1!$C$33:$D$35,2,)</f>
        <v>5</v>
      </c>
      <c r="AD21" s="54">
        <f t="shared" ref="AD21" si="21">AA21*AC21</f>
        <v>50</v>
      </c>
      <c r="AE21" s="58">
        <f t="shared" ref="AE21" si="22">(R21*0.45)+(Y21*0.45)+(AD21*0.1)</f>
        <v>29.524999999999999</v>
      </c>
      <c r="AF21" s="52" t="str">
        <f t="shared" ref="AF21" si="23">+IF(AE21&lt;=40,"BAJO",+IF(AE21&lt;=60,"MEDIO",++IF(AE21&gt;=61,"ALTO"," ")))</f>
        <v>BAJO</v>
      </c>
      <c r="AG21" s="59"/>
      <c r="AH21" s="56"/>
      <c r="AI21" s="56" t="s">
        <v>319</v>
      </c>
      <c r="AJ21" s="83" t="s">
        <v>481</v>
      </c>
      <c r="AK21" s="88"/>
    </row>
    <row r="22" spans="1:37" ht="108" customHeight="1" x14ac:dyDescent="0.25">
      <c r="A22" s="52" t="s">
        <v>225</v>
      </c>
      <c r="B22" s="91"/>
      <c r="C22" s="60" t="s">
        <v>353</v>
      </c>
      <c r="D22" s="52" t="s">
        <v>354</v>
      </c>
      <c r="E22" s="53" t="s">
        <v>355</v>
      </c>
      <c r="F22" s="54" t="s">
        <v>228</v>
      </c>
      <c r="G22" s="52" t="s">
        <v>233</v>
      </c>
      <c r="H22" s="52" t="s">
        <v>94</v>
      </c>
      <c r="I22" s="52" t="s">
        <v>356</v>
      </c>
      <c r="J22" s="78" t="s">
        <v>96</v>
      </c>
      <c r="K22" s="52" t="s">
        <v>357</v>
      </c>
      <c r="L22" s="62" t="s">
        <v>351</v>
      </c>
      <c r="M22" s="54" t="s">
        <v>35</v>
      </c>
      <c r="N22" s="52" t="s">
        <v>235</v>
      </c>
      <c r="O22" s="54">
        <v>10</v>
      </c>
      <c r="P22" s="52" t="s">
        <v>238</v>
      </c>
      <c r="Q22" s="54">
        <v>5</v>
      </c>
      <c r="R22" s="54">
        <f t="shared" si="11"/>
        <v>50</v>
      </c>
      <c r="S22" s="52" t="s">
        <v>242</v>
      </c>
      <c r="T22" s="54">
        <f>VLOOKUP(S22,Hoja1!$B$17:$C$23,2,)</f>
        <v>10</v>
      </c>
      <c r="U22" s="52" t="s">
        <v>246</v>
      </c>
      <c r="V22" s="54">
        <f>VLOOKUP(U22,Hoja1!$B$24:$C$26,2,)</f>
        <v>10</v>
      </c>
      <c r="W22" s="52" t="s">
        <v>251</v>
      </c>
      <c r="X22" s="54">
        <f>VLOOKUP(W22,Hoja1!$C$27:$D$29,2,)</f>
        <v>10</v>
      </c>
      <c r="Y22" s="54">
        <f t="shared" ref="Y22:Y23" si="24">(T22*3.5)+(V22*3.5)+(X22*3)</f>
        <v>100</v>
      </c>
      <c r="Z22" s="52" t="s">
        <v>239</v>
      </c>
      <c r="AA22" s="54">
        <f>VLOOKUP(Z22,Hoja1!$C$30:$D$32,2,)</f>
        <v>1</v>
      </c>
      <c r="AB22" s="52" t="s">
        <v>239</v>
      </c>
      <c r="AC22" s="54">
        <f>VLOOKUP(AB22,Hoja1!$C$33:$D$35,2,)</f>
        <v>1</v>
      </c>
      <c r="AD22" s="54">
        <f t="shared" ref="AD22:AD23" si="25">AA22*AC22</f>
        <v>1</v>
      </c>
      <c r="AE22" s="58">
        <f t="shared" si="3"/>
        <v>67.599999999999994</v>
      </c>
      <c r="AF22" s="52" t="str">
        <f t="shared" si="4"/>
        <v>ALTO</v>
      </c>
      <c r="AG22" s="56" t="s">
        <v>326</v>
      </c>
      <c r="AH22" s="59"/>
      <c r="AI22" s="59"/>
      <c r="AJ22" s="83" t="s">
        <v>482</v>
      </c>
      <c r="AK22" s="86"/>
    </row>
    <row r="23" spans="1:37" ht="108" customHeight="1" x14ac:dyDescent="0.25">
      <c r="A23" s="52" t="s">
        <v>225</v>
      </c>
      <c r="B23" s="90"/>
      <c r="C23" s="73" t="s">
        <v>425</v>
      </c>
      <c r="D23" s="62" t="s">
        <v>426</v>
      </c>
      <c r="E23" s="64" t="s">
        <v>428</v>
      </c>
      <c r="F23" s="54" t="s">
        <v>228</v>
      </c>
      <c r="G23" s="52" t="s">
        <v>232</v>
      </c>
      <c r="H23" s="63" t="s">
        <v>427</v>
      </c>
      <c r="I23" s="62" t="s">
        <v>429</v>
      </c>
      <c r="J23" s="62" t="s">
        <v>430</v>
      </c>
      <c r="K23" s="62" t="s">
        <v>432</v>
      </c>
      <c r="L23" s="62" t="s">
        <v>351</v>
      </c>
      <c r="M23" s="54" t="s">
        <v>35</v>
      </c>
      <c r="N23" s="52" t="s">
        <v>235</v>
      </c>
      <c r="O23" s="54">
        <v>10</v>
      </c>
      <c r="P23" s="52" t="s">
        <v>238</v>
      </c>
      <c r="Q23" s="54">
        <v>5</v>
      </c>
      <c r="R23" s="54">
        <f t="shared" si="11"/>
        <v>50</v>
      </c>
      <c r="S23" s="52" t="s">
        <v>243</v>
      </c>
      <c r="T23" s="54">
        <v>10</v>
      </c>
      <c r="U23" s="52" t="s">
        <v>248</v>
      </c>
      <c r="V23" s="54">
        <v>1</v>
      </c>
      <c r="W23" s="52"/>
      <c r="X23" s="54"/>
      <c r="Y23" s="54">
        <f t="shared" si="24"/>
        <v>38.5</v>
      </c>
      <c r="Z23" s="52" t="s">
        <v>260</v>
      </c>
      <c r="AA23" s="54">
        <v>10</v>
      </c>
      <c r="AB23" s="52" t="s">
        <v>266</v>
      </c>
      <c r="AC23" s="54">
        <v>5</v>
      </c>
      <c r="AD23" s="54">
        <f t="shared" si="25"/>
        <v>50</v>
      </c>
      <c r="AE23" s="58">
        <f t="shared" si="3"/>
        <v>44.825000000000003</v>
      </c>
      <c r="AF23" s="52" t="str">
        <f t="shared" si="4"/>
        <v>MEDIO</v>
      </c>
      <c r="AG23" s="56"/>
      <c r="AH23" s="56" t="s">
        <v>305</v>
      </c>
      <c r="AI23" s="59"/>
      <c r="AJ23" s="123" t="s">
        <v>433</v>
      </c>
      <c r="AK23" s="86"/>
    </row>
    <row r="24" spans="1:37" ht="108" customHeight="1" x14ac:dyDescent="0.25">
      <c r="A24" s="52" t="s">
        <v>225</v>
      </c>
      <c r="B24" s="89" t="s">
        <v>114</v>
      </c>
      <c r="C24" s="89" t="s">
        <v>115</v>
      </c>
      <c r="D24" s="52" t="s">
        <v>301</v>
      </c>
      <c r="E24" s="53" t="s">
        <v>117</v>
      </c>
      <c r="F24" s="54" t="s">
        <v>228</v>
      </c>
      <c r="G24" s="52" t="s">
        <v>232</v>
      </c>
      <c r="H24" s="52" t="s">
        <v>61</v>
      </c>
      <c r="I24" s="52" t="s">
        <v>62</v>
      </c>
      <c r="J24" s="52" t="s">
        <v>358</v>
      </c>
      <c r="K24" s="52" t="s">
        <v>359</v>
      </c>
      <c r="L24" s="52" t="s">
        <v>360</v>
      </c>
      <c r="M24" s="54" t="s">
        <v>35</v>
      </c>
      <c r="N24" s="52" t="s">
        <v>5</v>
      </c>
      <c r="O24" s="54">
        <f>VLOOKUP(N24,Hoja1!$B$11:$C$13,2)</f>
        <v>1</v>
      </c>
      <c r="P24" s="52" t="s">
        <v>239</v>
      </c>
      <c r="Q24" s="54">
        <f>VLOOKUP(P24,Hoja1!$B$14:$C$16,2)</f>
        <v>1</v>
      </c>
      <c r="R24" s="54">
        <f t="shared" si="0"/>
        <v>1</v>
      </c>
      <c r="S24" s="52" t="s">
        <v>242</v>
      </c>
      <c r="T24" s="54">
        <f>VLOOKUP(S24,Hoja1!$B$17:$C$23,2,)</f>
        <v>10</v>
      </c>
      <c r="U24" s="52" t="s">
        <v>248</v>
      </c>
      <c r="V24" s="54">
        <f>VLOOKUP(U24,Hoja1!$B$24:$C$26,2,)</f>
        <v>1</v>
      </c>
      <c r="W24" s="52" t="s">
        <v>253</v>
      </c>
      <c r="X24" s="54">
        <f>VLOOKUP(W24,Hoja1!$C$27:$D$29,2,)</f>
        <v>5</v>
      </c>
      <c r="Y24" s="54">
        <f t="shared" si="1"/>
        <v>53.5</v>
      </c>
      <c r="Z24" s="52" t="s">
        <v>239</v>
      </c>
      <c r="AA24" s="54">
        <f>VLOOKUP(Z24,Hoja1!$C$30:$D$32,2,)</f>
        <v>1</v>
      </c>
      <c r="AB24" s="52" t="s">
        <v>239</v>
      </c>
      <c r="AC24" s="54">
        <f>VLOOKUP(AB24,Hoja1!$C$33:$D$35,2,)</f>
        <v>1</v>
      </c>
      <c r="AD24" s="54">
        <f t="shared" si="2"/>
        <v>1</v>
      </c>
      <c r="AE24" s="58">
        <f t="shared" si="3"/>
        <v>24.625</v>
      </c>
      <c r="AF24" s="52" t="str">
        <f t="shared" si="4"/>
        <v>BAJO</v>
      </c>
      <c r="AG24" s="59"/>
      <c r="AH24" s="56" t="s">
        <v>305</v>
      </c>
      <c r="AI24" s="59"/>
      <c r="AJ24" s="116" t="s">
        <v>332</v>
      </c>
      <c r="AK24" s="86"/>
    </row>
    <row r="25" spans="1:37" ht="108" customHeight="1" x14ac:dyDescent="0.25">
      <c r="A25" s="52" t="s">
        <v>225</v>
      </c>
      <c r="B25" s="91"/>
      <c r="C25" s="90"/>
      <c r="D25" s="52" t="s">
        <v>301</v>
      </c>
      <c r="E25" s="53" t="s">
        <v>361</v>
      </c>
      <c r="F25" s="54" t="s">
        <v>230</v>
      </c>
      <c r="G25" s="52" t="s">
        <v>232</v>
      </c>
      <c r="H25" s="52" t="s">
        <v>362</v>
      </c>
      <c r="I25" s="52" t="s">
        <v>345</v>
      </c>
      <c r="J25" s="52" t="s">
        <v>75</v>
      </c>
      <c r="K25" s="52" t="s">
        <v>363</v>
      </c>
      <c r="L25" s="52" t="s">
        <v>364</v>
      </c>
      <c r="M25" s="54" t="s">
        <v>35</v>
      </c>
      <c r="N25" s="52" t="s">
        <v>236</v>
      </c>
      <c r="O25" s="54">
        <f>VLOOKUP(N25,Hoja1!$B$11:$C$13,2)</f>
        <v>5</v>
      </c>
      <c r="P25" s="52" t="s">
        <v>239</v>
      </c>
      <c r="Q25" s="54">
        <f>VLOOKUP(P25,Hoja1!$B$14:$C$16,2)</f>
        <v>1</v>
      </c>
      <c r="R25" s="54">
        <f t="shared" si="0"/>
        <v>5</v>
      </c>
      <c r="S25" s="52" t="s">
        <v>242</v>
      </c>
      <c r="T25" s="54">
        <f>VLOOKUP(S25,Hoja1!$B$17:$C$23,2,)</f>
        <v>10</v>
      </c>
      <c r="U25" s="52" t="s">
        <v>248</v>
      </c>
      <c r="V25" s="54">
        <f>VLOOKUP(U25,Hoja1!$B$24:$C$26,2,)</f>
        <v>1</v>
      </c>
      <c r="W25" s="52" t="s">
        <v>253</v>
      </c>
      <c r="X25" s="54">
        <f>VLOOKUP(W25,Hoja1!$C$27:$D$29,2,)</f>
        <v>5</v>
      </c>
      <c r="Y25" s="54">
        <f>(T25*3.5)+(V25*3.5)+(X25*3)</f>
        <v>53.5</v>
      </c>
      <c r="Z25" s="52" t="s">
        <v>239</v>
      </c>
      <c r="AA25" s="54">
        <f>VLOOKUP(Z25,Hoja1!$C$30:$D$32,2,)</f>
        <v>1</v>
      </c>
      <c r="AB25" s="52" t="s">
        <v>239</v>
      </c>
      <c r="AC25" s="54">
        <f>VLOOKUP(AB25,Hoja1!$C$33:$D$35,2,)</f>
        <v>1</v>
      </c>
      <c r="AD25" s="54">
        <f t="shared" si="2"/>
        <v>1</v>
      </c>
      <c r="AE25" s="58">
        <f t="shared" si="3"/>
        <v>26.425000000000001</v>
      </c>
      <c r="AF25" s="52" t="str">
        <f t="shared" si="4"/>
        <v>BAJO</v>
      </c>
      <c r="AG25" s="59"/>
      <c r="AH25" s="59"/>
      <c r="AI25" s="56" t="s">
        <v>319</v>
      </c>
      <c r="AJ25" s="116" t="s">
        <v>365</v>
      </c>
      <c r="AK25" s="86"/>
    </row>
    <row r="26" spans="1:37" ht="108" customHeight="1" x14ac:dyDescent="0.25">
      <c r="A26" s="52" t="s">
        <v>226</v>
      </c>
      <c r="B26" s="91"/>
      <c r="C26" s="60" t="s">
        <v>366</v>
      </c>
      <c r="D26" s="52" t="s">
        <v>301</v>
      </c>
      <c r="E26" s="79" t="s">
        <v>367</v>
      </c>
      <c r="F26" s="54" t="s">
        <v>228</v>
      </c>
      <c r="G26" s="52" t="s">
        <v>232</v>
      </c>
      <c r="H26" s="52" t="s">
        <v>368</v>
      </c>
      <c r="I26" s="73" t="s">
        <v>420</v>
      </c>
      <c r="J26" s="52" t="s">
        <v>75</v>
      </c>
      <c r="K26" s="52" t="s">
        <v>315</v>
      </c>
      <c r="L26" s="78" t="s">
        <v>513</v>
      </c>
      <c r="M26" s="54" t="s">
        <v>35</v>
      </c>
      <c r="N26" s="52" t="s">
        <v>235</v>
      </c>
      <c r="O26" s="54">
        <f>VLOOKUP(N26,Hoja1!$B$11:$C$13,2)</f>
        <v>10</v>
      </c>
      <c r="P26" s="52" t="s">
        <v>238</v>
      </c>
      <c r="Q26" s="54">
        <f>VLOOKUP(P26,Hoja1!$B$14:$C$16,2)</f>
        <v>5</v>
      </c>
      <c r="R26" s="54">
        <f t="shared" si="0"/>
        <v>50</v>
      </c>
      <c r="S26" s="52" t="s">
        <v>102</v>
      </c>
      <c r="T26" s="54">
        <f>VLOOKUP(S26,Hoja1!$B$17:$C$23,2,)</f>
        <v>1</v>
      </c>
      <c r="U26" s="52" t="s">
        <v>248</v>
      </c>
      <c r="V26" s="54">
        <f>VLOOKUP(U26,Hoja1!$B$24:$C$26,2,)</f>
        <v>1</v>
      </c>
      <c r="W26" s="52" t="s">
        <v>253</v>
      </c>
      <c r="X26" s="54">
        <f>VLOOKUP(W26,Hoja1!$C$27:$D$29,2,)</f>
        <v>5</v>
      </c>
      <c r="Y26" s="54">
        <f t="shared" si="1"/>
        <v>22</v>
      </c>
      <c r="Z26" s="52" t="s">
        <v>239</v>
      </c>
      <c r="AA26" s="54">
        <f>VLOOKUP(Z26,Hoja1!$C$30:$D$32,2,)</f>
        <v>1</v>
      </c>
      <c r="AB26" s="52" t="s">
        <v>239</v>
      </c>
      <c r="AC26" s="54">
        <f>VLOOKUP(AB26,Hoja1!$C$33:$D$35,2,)</f>
        <v>1</v>
      </c>
      <c r="AD26" s="54">
        <f t="shared" si="2"/>
        <v>1</v>
      </c>
      <c r="AE26" s="58">
        <f t="shared" si="3"/>
        <v>32.5</v>
      </c>
      <c r="AF26" s="52" t="str">
        <f t="shared" si="4"/>
        <v>BAJO</v>
      </c>
      <c r="AG26" s="59"/>
      <c r="AH26" s="56" t="s">
        <v>305</v>
      </c>
      <c r="AI26" s="59"/>
      <c r="AJ26" s="116" t="s">
        <v>316</v>
      </c>
      <c r="AK26" s="86"/>
    </row>
    <row r="27" spans="1:37" ht="108" customHeight="1" x14ac:dyDescent="0.25">
      <c r="A27" s="52" t="s">
        <v>225</v>
      </c>
      <c r="B27" s="91"/>
      <c r="C27" s="60" t="s">
        <v>369</v>
      </c>
      <c r="D27" s="52" t="s">
        <v>301</v>
      </c>
      <c r="E27" s="53" t="s">
        <v>370</v>
      </c>
      <c r="F27" s="54" t="s">
        <v>228</v>
      </c>
      <c r="G27" s="52" t="s">
        <v>232</v>
      </c>
      <c r="H27" s="52" t="s">
        <v>371</v>
      </c>
      <c r="I27" s="52" t="s">
        <v>372</v>
      </c>
      <c r="J27" s="52" t="s">
        <v>373</v>
      </c>
      <c r="K27" s="52" t="s">
        <v>374</v>
      </c>
      <c r="L27" s="78" t="s">
        <v>509</v>
      </c>
      <c r="M27" s="54" t="s">
        <v>35</v>
      </c>
      <c r="N27" s="52" t="s">
        <v>235</v>
      </c>
      <c r="O27" s="54">
        <v>10</v>
      </c>
      <c r="P27" s="52" t="s">
        <v>238</v>
      </c>
      <c r="Q27" s="54">
        <v>5</v>
      </c>
      <c r="R27" s="54">
        <f t="shared" si="0"/>
        <v>50</v>
      </c>
      <c r="S27" s="52" t="s">
        <v>127</v>
      </c>
      <c r="T27" s="54">
        <v>1</v>
      </c>
      <c r="U27" s="52" t="s">
        <v>248</v>
      </c>
      <c r="V27" s="54">
        <v>1</v>
      </c>
      <c r="W27" s="52" t="s">
        <v>253</v>
      </c>
      <c r="X27" s="54">
        <v>1</v>
      </c>
      <c r="Y27" s="54">
        <f t="shared" si="1"/>
        <v>10</v>
      </c>
      <c r="Z27" s="52" t="s">
        <v>239</v>
      </c>
      <c r="AA27" s="54">
        <v>5</v>
      </c>
      <c r="AB27" s="52" t="s">
        <v>239</v>
      </c>
      <c r="AC27" s="54">
        <v>5</v>
      </c>
      <c r="AD27" s="54">
        <f t="shared" si="2"/>
        <v>25</v>
      </c>
      <c r="AE27" s="58">
        <f t="shared" ref="AE27" si="26">(R27*0.45)+(Y27*0.45)+(AD27*0.1)</f>
        <v>29.5</v>
      </c>
      <c r="AF27" s="52" t="str">
        <f t="shared" si="4"/>
        <v>BAJO</v>
      </c>
      <c r="AG27" s="59"/>
      <c r="AH27" s="59"/>
      <c r="AI27" s="56" t="s">
        <v>319</v>
      </c>
      <c r="AJ27" s="116" t="s">
        <v>316</v>
      </c>
      <c r="AK27" s="86"/>
    </row>
    <row r="28" spans="1:37" ht="108" customHeight="1" x14ac:dyDescent="0.25">
      <c r="A28" s="52" t="s">
        <v>225</v>
      </c>
      <c r="B28" s="91"/>
      <c r="C28" s="52" t="s">
        <v>375</v>
      </c>
      <c r="D28" s="52" t="s">
        <v>301</v>
      </c>
      <c r="E28" s="63" t="s">
        <v>435</v>
      </c>
      <c r="F28" s="54" t="s">
        <v>230</v>
      </c>
      <c r="G28" s="52" t="s">
        <v>233</v>
      </c>
      <c r="H28" s="52" t="s">
        <v>61</v>
      </c>
      <c r="I28" s="52" t="s">
        <v>377</v>
      </c>
      <c r="J28" s="52" t="s">
        <v>33</v>
      </c>
      <c r="K28" s="52" t="s">
        <v>378</v>
      </c>
      <c r="L28" s="52" t="s">
        <v>379</v>
      </c>
      <c r="M28" s="54" t="s">
        <v>35</v>
      </c>
      <c r="N28" s="52" t="s">
        <v>235</v>
      </c>
      <c r="O28" s="54">
        <f>VLOOKUP(N28,Hoja1!$B$11:$C$13,2)</f>
        <v>10</v>
      </c>
      <c r="P28" s="52" t="s">
        <v>238</v>
      </c>
      <c r="Q28" s="54">
        <f>VLOOKUP(P28,Hoja1!$B$14:$C$16,2)</f>
        <v>5</v>
      </c>
      <c r="R28" s="54">
        <f t="shared" ref="R28" si="27">O28*Q28</f>
        <v>50</v>
      </c>
      <c r="S28" s="52" t="s">
        <v>127</v>
      </c>
      <c r="T28" s="54">
        <f>VLOOKUP(S28,Hoja1!$B$17:$C$23,2,)</f>
        <v>1</v>
      </c>
      <c r="U28" s="52" t="s">
        <v>248</v>
      </c>
      <c r="V28" s="54">
        <f>VLOOKUP(U28,Hoja1!$B$24:$C$26,2,)</f>
        <v>1</v>
      </c>
      <c r="W28" s="52" t="s">
        <v>253</v>
      </c>
      <c r="X28" s="54">
        <f>VLOOKUP(W28,Hoja1!$C$27:$D$29,2,)</f>
        <v>5</v>
      </c>
      <c r="Y28" s="54">
        <f t="shared" ref="Y28" si="28">(T28*3.5)+(V28*3.5)+(X28*3)</f>
        <v>22</v>
      </c>
      <c r="Z28" s="52" t="s">
        <v>239</v>
      </c>
      <c r="AA28" s="54">
        <f>VLOOKUP(Z28,Hoja1!$C$30:$D$32,2,)</f>
        <v>1</v>
      </c>
      <c r="AB28" s="52" t="s">
        <v>239</v>
      </c>
      <c r="AC28" s="54">
        <f>VLOOKUP(AB28,Hoja1!$C$33:$D$35,2,)</f>
        <v>1</v>
      </c>
      <c r="AD28" s="54">
        <f t="shared" ref="AD28" si="29">AA28*AC28</f>
        <v>1</v>
      </c>
      <c r="AE28" s="58">
        <f>(R28*0.45)+(Y28*0.45)+(AD28*0.1)</f>
        <v>32.5</v>
      </c>
      <c r="AF28" s="52" t="str">
        <f t="shared" si="4"/>
        <v>BAJO</v>
      </c>
      <c r="AG28" s="59"/>
      <c r="AH28" s="56" t="s">
        <v>305</v>
      </c>
      <c r="AI28" s="59"/>
      <c r="AJ28" s="116" t="s">
        <v>332</v>
      </c>
      <c r="AK28" s="86"/>
    </row>
    <row r="29" spans="1:37" ht="108" customHeight="1" x14ac:dyDescent="0.25">
      <c r="A29" s="52" t="s">
        <v>225</v>
      </c>
      <c r="B29" s="91"/>
      <c r="C29" s="52" t="s">
        <v>164</v>
      </c>
      <c r="D29" s="52" t="s">
        <v>165</v>
      </c>
      <c r="E29" s="53" t="s">
        <v>153</v>
      </c>
      <c r="F29" s="54" t="s">
        <v>228</v>
      </c>
      <c r="G29" s="52" t="s">
        <v>232</v>
      </c>
      <c r="H29" s="52" t="s">
        <v>44</v>
      </c>
      <c r="I29" s="52" t="s">
        <v>308</v>
      </c>
      <c r="J29" s="52" t="s">
        <v>33</v>
      </c>
      <c r="K29" s="52" t="s">
        <v>310</v>
      </c>
      <c r="L29" s="73" t="s">
        <v>380</v>
      </c>
      <c r="M29" s="54" t="s">
        <v>35</v>
      </c>
      <c r="N29" s="52" t="s">
        <v>235</v>
      </c>
      <c r="O29" s="54">
        <f>VLOOKUP(N29,Hoja1!$B$11:$C$13,2)</f>
        <v>10</v>
      </c>
      <c r="P29" s="52" t="s">
        <v>238</v>
      </c>
      <c r="Q29" s="54">
        <f>VLOOKUP(P29,Hoja1!$B$14:$C$16,2)</f>
        <v>5</v>
      </c>
      <c r="R29" s="54">
        <f t="shared" si="0"/>
        <v>50</v>
      </c>
      <c r="S29" s="52" t="s">
        <v>242</v>
      </c>
      <c r="T29" s="54">
        <f>VLOOKUP(S29,Hoja1!$B$17:$C$23,2,)</f>
        <v>10</v>
      </c>
      <c r="U29" s="52" t="s">
        <v>248</v>
      </c>
      <c r="V29" s="54">
        <f>VLOOKUP(U29,Hoja1!$B$24:$C$26,2,)</f>
        <v>1</v>
      </c>
      <c r="W29" s="52" t="s">
        <v>253</v>
      </c>
      <c r="X29" s="54">
        <f>VLOOKUP(W29,Hoja1!$C$27:$D$29,2,)</f>
        <v>5</v>
      </c>
      <c r="Y29" s="54">
        <f t="shared" si="1"/>
        <v>53.5</v>
      </c>
      <c r="Z29" s="52" t="s">
        <v>239</v>
      </c>
      <c r="AA29" s="54">
        <f>VLOOKUP(Z29,Hoja1!$C$30:$D$32,2,)</f>
        <v>1</v>
      </c>
      <c r="AB29" s="52" t="s">
        <v>239</v>
      </c>
      <c r="AC29" s="54">
        <f>VLOOKUP(AB29,Hoja1!$C$33:$D$35,2,)</f>
        <v>1</v>
      </c>
      <c r="AD29" s="54">
        <f t="shared" si="2"/>
        <v>1</v>
      </c>
      <c r="AE29" s="58">
        <f t="shared" si="3"/>
        <v>46.675000000000004</v>
      </c>
      <c r="AF29" s="52" t="str">
        <f t="shared" si="4"/>
        <v>MEDIO</v>
      </c>
      <c r="AG29" s="59"/>
      <c r="AH29" s="56" t="s">
        <v>305</v>
      </c>
      <c r="AI29" s="59"/>
      <c r="AJ29" s="116" t="s">
        <v>332</v>
      </c>
      <c r="AK29" s="86"/>
    </row>
    <row r="30" spans="1:37" ht="108" customHeight="1" x14ac:dyDescent="0.25">
      <c r="A30" s="52" t="s">
        <v>225</v>
      </c>
      <c r="B30" s="90"/>
      <c r="C30" s="78" t="s">
        <v>422</v>
      </c>
      <c r="D30" s="52" t="s">
        <v>381</v>
      </c>
      <c r="E30" s="53" t="s">
        <v>382</v>
      </c>
      <c r="F30" s="54" t="s">
        <v>228</v>
      </c>
      <c r="G30" s="52" t="s">
        <v>232</v>
      </c>
      <c r="H30" s="52" t="s">
        <v>313</v>
      </c>
      <c r="I30" s="52" t="s">
        <v>383</v>
      </c>
      <c r="J30" s="52" t="s">
        <v>384</v>
      </c>
      <c r="K30" s="52" t="s">
        <v>315</v>
      </c>
      <c r="L30" s="78" t="s">
        <v>503</v>
      </c>
      <c r="M30" s="54" t="s">
        <v>35</v>
      </c>
      <c r="N30" s="52" t="s">
        <v>235</v>
      </c>
      <c r="O30" s="54">
        <v>10</v>
      </c>
      <c r="P30" s="52" t="s">
        <v>238</v>
      </c>
      <c r="Q30" s="54">
        <v>5</v>
      </c>
      <c r="R30" s="54">
        <f t="shared" si="0"/>
        <v>50</v>
      </c>
      <c r="S30" s="52" t="s">
        <v>76</v>
      </c>
      <c r="T30" s="54">
        <v>5</v>
      </c>
      <c r="U30" s="52" t="s">
        <v>248</v>
      </c>
      <c r="V30" s="54">
        <v>1</v>
      </c>
      <c r="W30" s="52" t="s">
        <v>255</v>
      </c>
      <c r="X30" s="54">
        <v>1</v>
      </c>
      <c r="Y30" s="54">
        <f t="shared" si="1"/>
        <v>24</v>
      </c>
      <c r="Z30" s="52" t="s">
        <v>258</v>
      </c>
      <c r="AA30" s="54">
        <v>5</v>
      </c>
      <c r="AB30" s="52" t="s">
        <v>266</v>
      </c>
      <c r="AC30" s="54">
        <v>5</v>
      </c>
      <c r="AD30" s="54">
        <f t="shared" ref="AD30" si="30">AA30*AC30</f>
        <v>25</v>
      </c>
      <c r="AE30" s="58">
        <f t="shared" si="3"/>
        <v>35.799999999999997</v>
      </c>
      <c r="AF30" s="52" t="str">
        <f t="shared" si="4"/>
        <v>BAJO</v>
      </c>
      <c r="AG30" s="59"/>
      <c r="AH30" s="56" t="s">
        <v>305</v>
      </c>
      <c r="AI30" s="59"/>
      <c r="AJ30" s="116" t="s">
        <v>320</v>
      </c>
      <c r="AK30" s="86"/>
    </row>
    <row r="31" spans="1:37" ht="108" customHeight="1" x14ac:dyDescent="0.25">
      <c r="A31" s="52" t="s">
        <v>225</v>
      </c>
      <c r="B31" s="94" t="s">
        <v>431</v>
      </c>
      <c r="C31" s="96" t="s">
        <v>386</v>
      </c>
      <c r="D31" s="52" t="s">
        <v>301</v>
      </c>
      <c r="E31" s="53" t="s">
        <v>387</v>
      </c>
      <c r="F31" s="54" t="s">
        <v>228</v>
      </c>
      <c r="G31" s="52" t="s">
        <v>232</v>
      </c>
      <c r="H31" s="52" t="s">
        <v>388</v>
      </c>
      <c r="I31" s="52" t="s">
        <v>32</v>
      </c>
      <c r="J31" s="52" t="s">
        <v>33</v>
      </c>
      <c r="K31" s="52" t="s">
        <v>389</v>
      </c>
      <c r="L31" s="52" t="s">
        <v>311</v>
      </c>
      <c r="M31" s="54" t="s">
        <v>35</v>
      </c>
      <c r="N31" s="52" t="s">
        <v>235</v>
      </c>
      <c r="O31" s="54">
        <f>VLOOKUP(N31,Hoja1!$B$11:$C$13,2)</f>
        <v>10</v>
      </c>
      <c r="P31" s="52" t="s">
        <v>238</v>
      </c>
      <c r="Q31" s="54">
        <f>VLOOKUP(P31,Hoja1!$B$14:$C$16,2)</f>
        <v>5</v>
      </c>
      <c r="R31" s="54">
        <f t="shared" si="0"/>
        <v>50</v>
      </c>
      <c r="S31" s="52" t="s">
        <v>242</v>
      </c>
      <c r="T31" s="54">
        <f>VLOOKUP(S31,Hoja1!$B$17:$C$23,2,)</f>
        <v>10</v>
      </c>
      <c r="U31" s="52" t="s">
        <v>247</v>
      </c>
      <c r="V31" s="54">
        <f>VLOOKUP(U31,Hoja1!$B$24:$C$26,2,)</f>
        <v>5</v>
      </c>
      <c r="W31" s="52" t="s">
        <v>253</v>
      </c>
      <c r="X31" s="54">
        <f>VLOOKUP(W31,Hoja1!$C$27:$D$29,2,)</f>
        <v>5</v>
      </c>
      <c r="Y31" s="54">
        <f t="shared" si="1"/>
        <v>67.5</v>
      </c>
      <c r="Z31" s="52" t="s">
        <v>239</v>
      </c>
      <c r="AA31" s="54">
        <f>VLOOKUP(Z31,Hoja1!$C$30:$D$32,2,)</f>
        <v>1</v>
      </c>
      <c r="AB31" s="52" t="s">
        <v>239</v>
      </c>
      <c r="AC31" s="54">
        <f>VLOOKUP(AB31,Hoja1!$C$33:$D$35,2,)</f>
        <v>1</v>
      </c>
      <c r="AD31" s="54">
        <f t="shared" si="2"/>
        <v>1</v>
      </c>
      <c r="AE31" s="58">
        <f t="shared" si="3"/>
        <v>52.975000000000001</v>
      </c>
      <c r="AF31" s="52" t="str">
        <f t="shared" si="4"/>
        <v>MEDIO</v>
      </c>
      <c r="AG31" s="56"/>
      <c r="AH31" s="56" t="s">
        <v>305</v>
      </c>
      <c r="AI31" s="56"/>
      <c r="AJ31" s="116" t="s">
        <v>320</v>
      </c>
      <c r="AK31" s="86"/>
    </row>
    <row r="32" spans="1:37" ht="108" customHeight="1" x14ac:dyDescent="0.25">
      <c r="A32" s="52" t="s">
        <v>226</v>
      </c>
      <c r="B32" s="95"/>
      <c r="C32" s="91"/>
      <c r="D32" s="52" t="s">
        <v>301</v>
      </c>
      <c r="E32" s="53" t="s">
        <v>390</v>
      </c>
      <c r="F32" s="54" t="s">
        <v>228</v>
      </c>
      <c r="G32" s="52" t="s">
        <v>233</v>
      </c>
      <c r="H32" s="52" t="s">
        <v>137</v>
      </c>
      <c r="I32" s="78" t="s">
        <v>420</v>
      </c>
      <c r="J32" s="52" t="s">
        <v>163</v>
      </c>
      <c r="K32" s="52" t="s">
        <v>315</v>
      </c>
      <c r="L32" s="78" t="s">
        <v>506</v>
      </c>
      <c r="M32" s="54" t="s">
        <v>35</v>
      </c>
      <c r="N32" s="52" t="s">
        <v>235</v>
      </c>
      <c r="O32" s="54">
        <f>VLOOKUP(N32,Hoja1!$B$11:$C$13,2)</f>
        <v>10</v>
      </c>
      <c r="P32" s="52" t="s">
        <v>238</v>
      </c>
      <c r="Q32" s="54">
        <f>VLOOKUP(P32,Hoja1!$B$14:$C$16,2)</f>
        <v>5</v>
      </c>
      <c r="R32" s="54">
        <f t="shared" si="0"/>
        <v>50</v>
      </c>
      <c r="S32" s="52" t="s">
        <v>245</v>
      </c>
      <c r="T32" s="54">
        <f>VLOOKUP(S32,Hoja1!$B$17:$C$23,2,)</f>
        <v>5</v>
      </c>
      <c r="U32" s="52" t="s">
        <v>248</v>
      </c>
      <c r="V32" s="54">
        <f>VLOOKUP(U32,Hoja1!$B$24:$C$26,2,)</f>
        <v>1</v>
      </c>
      <c r="W32" s="52" t="s">
        <v>255</v>
      </c>
      <c r="X32" s="54">
        <f>VLOOKUP(W32,Hoja1!$C$27:$D$29,2,)</f>
        <v>1</v>
      </c>
      <c r="Y32" s="54">
        <f t="shared" si="1"/>
        <v>24</v>
      </c>
      <c r="Z32" s="52" t="s">
        <v>258</v>
      </c>
      <c r="AA32" s="54">
        <f>VLOOKUP(Z32,Hoja1!$C$30:$D$32,2,)</f>
        <v>10</v>
      </c>
      <c r="AB32" s="52" t="s">
        <v>266</v>
      </c>
      <c r="AC32" s="54">
        <f>VLOOKUP(AB32,Hoja1!$C$33:$D$35,2,)</f>
        <v>5</v>
      </c>
      <c r="AD32" s="54">
        <f t="shared" si="2"/>
        <v>50</v>
      </c>
      <c r="AE32" s="58">
        <f t="shared" si="3"/>
        <v>38.299999999999997</v>
      </c>
      <c r="AF32" s="52" t="str">
        <f t="shared" si="4"/>
        <v>BAJO</v>
      </c>
      <c r="AG32" s="59"/>
      <c r="AH32" s="56" t="s">
        <v>305</v>
      </c>
      <c r="AI32" s="59"/>
      <c r="AJ32" s="116" t="s">
        <v>391</v>
      </c>
      <c r="AK32" s="86"/>
    </row>
    <row r="33" spans="1:37" ht="108" customHeight="1" x14ac:dyDescent="0.25">
      <c r="A33" s="52" t="s">
        <v>225</v>
      </c>
      <c r="B33" s="95"/>
      <c r="C33" s="90"/>
      <c r="D33" s="52" t="s">
        <v>301</v>
      </c>
      <c r="E33" s="79" t="s">
        <v>392</v>
      </c>
      <c r="F33" s="54" t="s">
        <v>228</v>
      </c>
      <c r="G33" s="52" t="s">
        <v>233</v>
      </c>
      <c r="H33" s="52" t="s">
        <v>67</v>
      </c>
      <c r="I33" s="52" t="s">
        <v>393</v>
      </c>
      <c r="J33" s="52" t="s">
        <v>394</v>
      </c>
      <c r="K33" s="52" t="s">
        <v>395</v>
      </c>
      <c r="L33" s="78" t="s">
        <v>493</v>
      </c>
      <c r="M33" s="54" t="s">
        <v>35</v>
      </c>
      <c r="N33" s="52" t="s">
        <v>235</v>
      </c>
      <c r="O33" s="54">
        <f>VLOOKUP(N33,Hoja1!$B$11:$C$13,2)</f>
        <v>10</v>
      </c>
      <c r="P33" s="52" t="s">
        <v>238</v>
      </c>
      <c r="Q33" s="54">
        <f>VLOOKUP(P33,Hoja1!$B$14:$C$16,2)</f>
        <v>5</v>
      </c>
      <c r="R33" s="54">
        <f t="shared" si="0"/>
        <v>50</v>
      </c>
      <c r="S33" s="52" t="s">
        <v>127</v>
      </c>
      <c r="T33" s="54">
        <f>VLOOKUP(S33,Hoja1!$B$17:$C$23,2,)</f>
        <v>1</v>
      </c>
      <c r="U33" s="52" t="s">
        <v>248</v>
      </c>
      <c r="V33" s="54">
        <f>VLOOKUP(U33,Hoja1!$B$24:$C$26,2,)</f>
        <v>1</v>
      </c>
      <c r="W33" s="52" t="s">
        <v>255</v>
      </c>
      <c r="X33" s="54">
        <f>VLOOKUP(W33,Hoja1!$C$27:$D$29,2,)</f>
        <v>1</v>
      </c>
      <c r="Y33" s="54">
        <f t="shared" si="1"/>
        <v>10</v>
      </c>
      <c r="Z33" s="52" t="s">
        <v>239</v>
      </c>
      <c r="AA33" s="54">
        <f>VLOOKUP(Z33,Hoja1!$C$30:$D$32,2,)</f>
        <v>1</v>
      </c>
      <c r="AB33" s="52" t="s">
        <v>239</v>
      </c>
      <c r="AC33" s="54">
        <f>VLOOKUP(AB33,Hoja1!$C$33:$D$35,2,)</f>
        <v>1</v>
      </c>
      <c r="AD33" s="54">
        <f t="shared" si="2"/>
        <v>1</v>
      </c>
      <c r="AE33" s="58">
        <f t="shared" si="3"/>
        <v>27.1</v>
      </c>
      <c r="AF33" s="52" t="str">
        <f t="shared" si="4"/>
        <v>BAJO</v>
      </c>
      <c r="AG33" s="59"/>
      <c r="AH33" s="59"/>
      <c r="AI33" s="56" t="s">
        <v>319</v>
      </c>
      <c r="AJ33" s="116" t="s">
        <v>396</v>
      </c>
      <c r="AK33" s="86"/>
    </row>
    <row r="34" spans="1:37" ht="108" customHeight="1" x14ac:dyDescent="0.25">
      <c r="A34" s="52" t="s">
        <v>226</v>
      </c>
      <c r="B34" s="95"/>
      <c r="C34" s="80" t="s">
        <v>397</v>
      </c>
      <c r="D34" s="52" t="s">
        <v>301</v>
      </c>
      <c r="E34" s="53" t="s">
        <v>398</v>
      </c>
      <c r="F34" s="54" t="s">
        <v>228</v>
      </c>
      <c r="G34" s="52" t="s">
        <v>232</v>
      </c>
      <c r="H34" s="52" t="s">
        <v>209</v>
      </c>
      <c r="I34" s="52" t="s">
        <v>32</v>
      </c>
      <c r="J34" s="52" t="s">
        <v>394</v>
      </c>
      <c r="K34" s="52" t="s">
        <v>399</v>
      </c>
      <c r="L34" s="78" t="s">
        <v>496</v>
      </c>
      <c r="M34" s="54" t="s">
        <v>35</v>
      </c>
      <c r="N34" s="52" t="s">
        <v>235</v>
      </c>
      <c r="O34" s="54">
        <f>VLOOKUP(N34,Hoja1!$B$11:$C$13,2)</f>
        <v>10</v>
      </c>
      <c r="P34" s="52" t="s">
        <v>238</v>
      </c>
      <c r="Q34" s="54">
        <f>VLOOKUP(P34,Hoja1!$B$14:$C$16,2)</f>
        <v>5</v>
      </c>
      <c r="R34" s="54">
        <f t="shared" si="0"/>
        <v>50</v>
      </c>
      <c r="S34" s="52" t="s">
        <v>102</v>
      </c>
      <c r="T34" s="54">
        <f>VLOOKUP(S34,Hoja1!$B$17:$C$23,2,)</f>
        <v>1</v>
      </c>
      <c r="U34" s="52" t="s">
        <v>248</v>
      </c>
      <c r="V34" s="54">
        <f>VLOOKUP(U34,Hoja1!$B$24:$C$26,2,)</f>
        <v>1</v>
      </c>
      <c r="W34" s="52" t="s">
        <v>251</v>
      </c>
      <c r="X34" s="54">
        <f>VLOOKUP(W34,Hoja1!$C$27:$D$29,2,)</f>
        <v>10</v>
      </c>
      <c r="Y34" s="54">
        <f t="shared" si="1"/>
        <v>37</v>
      </c>
      <c r="Z34" s="52" t="s">
        <v>239</v>
      </c>
      <c r="AA34" s="54">
        <f>VLOOKUP(Z34,Hoja1!$C$30:$D$32,2,)</f>
        <v>1</v>
      </c>
      <c r="AB34" s="52" t="s">
        <v>239</v>
      </c>
      <c r="AC34" s="54">
        <f>VLOOKUP(AB34,Hoja1!$C$33:$D$35,2,)</f>
        <v>1</v>
      </c>
      <c r="AD34" s="54">
        <f t="shared" si="2"/>
        <v>1</v>
      </c>
      <c r="AE34" s="58">
        <f t="shared" si="3"/>
        <v>39.250000000000007</v>
      </c>
      <c r="AF34" s="52" t="str">
        <f t="shared" si="4"/>
        <v>BAJO</v>
      </c>
      <c r="AG34" s="59"/>
      <c r="AH34" s="56" t="s">
        <v>305</v>
      </c>
      <c r="AI34" s="59"/>
      <c r="AJ34" s="116" t="s">
        <v>316</v>
      </c>
      <c r="AK34" s="86"/>
    </row>
    <row r="35" spans="1:37" ht="156" customHeight="1" x14ac:dyDescent="0.25">
      <c r="A35" s="52" t="s">
        <v>225</v>
      </c>
      <c r="B35" s="85" t="s">
        <v>400</v>
      </c>
      <c r="C35" s="74" t="s">
        <v>455</v>
      </c>
      <c r="D35" s="52" t="s">
        <v>301</v>
      </c>
      <c r="E35" s="75" t="s">
        <v>456</v>
      </c>
      <c r="F35" s="54" t="s">
        <v>228</v>
      </c>
      <c r="G35" s="52" t="s">
        <v>233</v>
      </c>
      <c r="H35" s="73" t="s">
        <v>457</v>
      </c>
      <c r="I35" s="73" t="s">
        <v>458</v>
      </c>
      <c r="J35" s="73" t="s">
        <v>460</v>
      </c>
      <c r="K35" s="73" t="s">
        <v>461</v>
      </c>
      <c r="L35" s="73" t="s">
        <v>459</v>
      </c>
      <c r="M35" s="76" t="s">
        <v>35</v>
      </c>
      <c r="N35" s="52" t="s">
        <v>235</v>
      </c>
      <c r="O35" s="54">
        <f>VLOOKUP(N35,Hoja1!$B$11:$C$13,2)</f>
        <v>10</v>
      </c>
      <c r="P35" s="52" t="s">
        <v>238</v>
      </c>
      <c r="Q35" s="54">
        <f>VLOOKUP(P35,Hoja1!$B$14:$C$16,2)</f>
        <v>5</v>
      </c>
      <c r="R35" s="54">
        <f t="shared" si="0"/>
        <v>50</v>
      </c>
      <c r="S35" s="52" t="s">
        <v>242</v>
      </c>
      <c r="T35" s="54">
        <f>VLOOKUP(S35,Hoja1!$B$17:$C$23,2,)</f>
        <v>10</v>
      </c>
      <c r="U35" s="52" t="s">
        <v>248</v>
      </c>
      <c r="V35" s="54">
        <f>VLOOKUP(U35,Hoja1!$B$24:$C$26,2,)</f>
        <v>1</v>
      </c>
      <c r="W35" s="52" t="s">
        <v>253</v>
      </c>
      <c r="X35" s="54">
        <f>VLOOKUP(W35,Hoja1!$C$27:$D$29,2,)</f>
        <v>5</v>
      </c>
      <c r="Y35" s="54">
        <f t="shared" si="1"/>
        <v>53.5</v>
      </c>
      <c r="Z35" s="52" t="s">
        <v>258</v>
      </c>
      <c r="AA35" s="54">
        <f>VLOOKUP(Z35,Hoja1!$C$30:$D$32,2,)</f>
        <v>10</v>
      </c>
      <c r="AB35" s="52" t="s">
        <v>266</v>
      </c>
      <c r="AC35" s="54">
        <f>VLOOKUP(AB35,Hoja1!$C$33:$D$35,2,)</f>
        <v>5</v>
      </c>
      <c r="AD35" s="54">
        <f>AA35*AC35</f>
        <v>50</v>
      </c>
      <c r="AE35" s="58">
        <f>(R35*0.45)+(Y35*0.45)+(AD35*0.1)</f>
        <v>51.575000000000003</v>
      </c>
      <c r="AF35" s="52" t="str">
        <f t="shared" si="4"/>
        <v>MEDIO</v>
      </c>
      <c r="AG35" s="59"/>
      <c r="AH35" s="56" t="s">
        <v>305</v>
      </c>
      <c r="AI35" s="56"/>
      <c r="AJ35" s="83" t="s">
        <v>462</v>
      </c>
      <c r="AK35" s="86"/>
    </row>
    <row r="36" spans="1:37" ht="156" customHeight="1" x14ac:dyDescent="0.25">
      <c r="A36" s="52" t="s">
        <v>226</v>
      </c>
      <c r="B36" s="85"/>
      <c r="C36" s="78" t="s">
        <v>401</v>
      </c>
      <c r="D36" s="52" t="s">
        <v>402</v>
      </c>
      <c r="E36" s="53" t="s">
        <v>403</v>
      </c>
      <c r="F36" s="54" t="s">
        <v>230</v>
      </c>
      <c r="G36" s="52" t="s">
        <v>233</v>
      </c>
      <c r="H36" s="52" t="s">
        <v>404</v>
      </c>
      <c r="I36" s="52" t="s">
        <v>405</v>
      </c>
      <c r="J36" s="52" t="s">
        <v>394</v>
      </c>
      <c r="K36" s="52" t="s">
        <v>406</v>
      </c>
      <c r="L36" s="78" t="s">
        <v>493</v>
      </c>
      <c r="M36" s="54" t="s">
        <v>35</v>
      </c>
      <c r="N36" s="52" t="s">
        <v>235</v>
      </c>
      <c r="O36" s="54">
        <v>10</v>
      </c>
      <c r="P36" s="52" t="s">
        <v>238</v>
      </c>
      <c r="Q36" s="54">
        <v>5</v>
      </c>
      <c r="R36" s="54">
        <f t="shared" si="0"/>
        <v>50</v>
      </c>
      <c r="S36" s="52" t="s">
        <v>102</v>
      </c>
      <c r="T36" s="54">
        <v>1</v>
      </c>
      <c r="U36" s="52" t="s">
        <v>248</v>
      </c>
      <c r="V36" s="54">
        <v>1</v>
      </c>
      <c r="W36" s="52" t="s">
        <v>253</v>
      </c>
      <c r="X36" s="54">
        <v>1</v>
      </c>
      <c r="Y36" s="54">
        <f t="shared" si="1"/>
        <v>10</v>
      </c>
      <c r="Z36" s="52" t="s">
        <v>258</v>
      </c>
      <c r="AA36" s="54">
        <v>5</v>
      </c>
      <c r="AB36" s="52" t="s">
        <v>239</v>
      </c>
      <c r="AC36" s="54">
        <v>5</v>
      </c>
      <c r="AD36" s="54">
        <f t="shared" si="2"/>
        <v>25</v>
      </c>
      <c r="AE36" s="58">
        <f t="shared" si="3"/>
        <v>29.5</v>
      </c>
      <c r="AF36" s="52" t="str">
        <f t="shared" si="4"/>
        <v>BAJO</v>
      </c>
      <c r="AG36" s="59"/>
      <c r="AH36" s="59"/>
      <c r="AI36" s="56" t="s">
        <v>319</v>
      </c>
      <c r="AJ36" s="116" t="s">
        <v>407</v>
      </c>
      <c r="AK36" s="86"/>
    </row>
    <row r="37" spans="1:37" ht="68.099999999999994" customHeight="1" x14ac:dyDescent="0.25">
      <c r="A37" s="52" t="s">
        <v>225</v>
      </c>
      <c r="B37" s="89" t="s">
        <v>34</v>
      </c>
      <c r="C37" s="80" t="s">
        <v>408</v>
      </c>
      <c r="D37" s="52" t="s">
        <v>301</v>
      </c>
      <c r="E37" s="53" t="s">
        <v>409</v>
      </c>
      <c r="F37" s="54" t="s">
        <v>230</v>
      </c>
      <c r="G37" s="52" t="s">
        <v>233</v>
      </c>
      <c r="H37" s="52" t="s">
        <v>410</v>
      </c>
      <c r="I37" s="52" t="s">
        <v>411</v>
      </c>
      <c r="J37" s="52" t="s">
        <v>373</v>
      </c>
      <c r="K37" s="52" t="s">
        <v>412</v>
      </c>
      <c r="L37" s="78" t="s">
        <v>493</v>
      </c>
      <c r="M37" s="54" t="s">
        <v>35</v>
      </c>
      <c r="N37" s="52" t="s">
        <v>235</v>
      </c>
      <c r="O37" s="54">
        <f>VLOOKUP(N37,Hoja1!$B$11:$C$13,2)</f>
        <v>10</v>
      </c>
      <c r="P37" s="52" t="s">
        <v>239</v>
      </c>
      <c r="Q37" s="54">
        <f>VLOOKUP(P37,Hoja1!$B$14:$C$16,2)</f>
        <v>1</v>
      </c>
      <c r="R37" s="54">
        <f t="shared" ref="R37" si="31">O37*Q37</f>
        <v>10</v>
      </c>
      <c r="S37" s="52" t="s">
        <v>102</v>
      </c>
      <c r="T37" s="54">
        <f>VLOOKUP(S37,Hoja1!$B$17:$C$23,2,)</f>
        <v>1</v>
      </c>
      <c r="U37" s="52" t="s">
        <v>248</v>
      </c>
      <c r="V37" s="54">
        <f>VLOOKUP(U37,Hoja1!$B$24:$C$26,2,)</f>
        <v>1</v>
      </c>
      <c r="W37" s="52" t="s">
        <v>253</v>
      </c>
      <c r="X37" s="54">
        <f>VLOOKUP(W37,Hoja1!$C$27:$D$29,2,)</f>
        <v>5</v>
      </c>
      <c r="Y37" s="54">
        <f t="shared" ref="Y37" si="32">(T37*3.5)+(V37*3.5)+(X37*3)</f>
        <v>22</v>
      </c>
      <c r="Z37" s="52" t="s">
        <v>239</v>
      </c>
      <c r="AA37" s="54">
        <f>VLOOKUP(Z37,Hoja1!$C$30:$D$32,2,)</f>
        <v>1</v>
      </c>
      <c r="AB37" s="52" t="s">
        <v>239</v>
      </c>
      <c r="AC37" s="54">
        <f>VLOOKUP(AB37,Hoja1!$C$33:$D$35,2,)</f>
        <v>1</v>
      </c>
      <c r="AD37" s="54">
        <f t="shared" ref="AD37" si="33">AA37*AC37</f>
        <v>1</v>
      </c>
      <c r="AE37" s="58">
        <f t="shared" si="3"/>
        <v>14.5</v>
      </c>
      <c r="AF37" s="52" t="str">
        <f t="shared" si="4"/>
        <v>BAJO</v>
      </c>
      <c r="AG37" s="59"/>
      <c r="AH37" s="59"/>
      <c r="AI37" s="56" t="s">
        <v>319</v>
      </c>
      <c r="AJ37" s="116" t="s">
        <v>413</v>
      </c>
      <c r="AK37" s="86"/>
    </row>
    <row r="38" spans="1:37" ht="84" customHeight="1" x14ac:dyDescent="0.25">
      <c r="A38" s="52" t="s">
        <v>225</v>
      </c>
      <c r="B38" s="90"/>
      <c r="C38" s="78" t="s">
        <v>486</v>
      </c>
      <c r="D38" s="52" t="s">
        <v>301</v>
      </c>
      <c r="E38" s="79" t="s">
        <v>487</v>
      </c>
      <c r="F38" s="54" t="s">
        <v>228</v>
      </c>
      <c r="G38" s="52" t="s">
        <v>232</v>
      </c>
      <c r="H38" s="78" t="s">
        <v>490</v>
      </c>
      <c r="I38" s="78" t="s">
        <v>491</v>
      </c>
      <c r="J38" s="52" t="s">
        <v>394</v>
      </c>
      <c r="K38" s="52" t="s">
        <v>414</v>
      </c>
      <c r="L38" s="78" t="s">
        <v>492</v>
      </c>
      <c r="M38" s="54" t="s">
        <v>35</v>
      </c>
      <c r="N38" s="52" t="s">
        <v>236</v>
      </c>
      <c r="O38" s="54">
        <f>VLOOKUP(N38,Hoja1!$B$11:$C$13,2)</f>
        <v>5</v>
      </c>
      <c r="P38" s="52" t="s">
        <v>239</v>
      </c>
      <c r="Q38" s="54">
        <f>VLOOKUP(P38,Hoja1!$B$14:$C$16,2)</f>
        <v>1</v>
      </c>
      <c r="R38" s="54">
        <f t="shared" ref="R38" si="34">O38*Q38</f>
        <v>5</v>
      </c>
      <c r="S38" s="52" t="s">
        <v>127</v>
      </c>
      <c r="T38" s="54">
        <f>VLOOKUP(S38,Hoja1!$B$17:$C$23,2,)</f>
        <v>1</v>
      </c>
      <c r="U38" s="52" t="s">
        <v>248</v>
      </c>
      <c r="V38" s="54">
        <f>VLOOKUP(U38,Hoja1!$B$24:$C$26,2,)</f>
        <v>1</v>
      </c>
      <c r="W38" s="52" t="s">
        <v>253</v>
      </c>
      <c r="X38" s="54">
        <f>VLOOKUP(W38,Hoja1!$C$27:$D$29,2,)</f>
        <v>5</v>
      </c>
      <c r="Y38" s="54">
        <f t="shared" ref="Y38" si="35">(T38*3.5)+(V38*3.5)+(X38*3)</f>
        <v>22</v>
      </c>
      <c r="Z38" s="52" t="s">
        <v>258</v>
      </c>
      <c r="AA38" s="54">
        <v>5</v>
      </c>
      <c r="AB38" s="52" t="s">
        <v>264</v>
      </c>
      <c r="AC38" s="54">
        <f>VLOOKUP(AB38,Hoja1!$C$33:$D$35,2,)</f>
        <v>10</v>
      </c>
      <c r="AD38" s="54">
        <f t="shared" ref="AD38" si="36">AA38*AC38</f>
        <v>50</v>
      </c>
      <c r="AE38" s="58">
        <f t="shared" si="3"/>
        <v>17.149999999999999</v>
      </c>
      <c r="AF38" s="52" t="str">
        <f t="shared" si="4"/>
        <v>BAJO</v>
      </c>
      <c r="AG38" s="59"/>
      <c r="AH38" s="56" t="s">
        <v>305</v>
      </c>
      <c r="AI38" s="59"/>
      <c r="AJ38" s="116" t="s">
        <v>316</v>
      </c>
      <c r="AK38" s="86"/>
    </row>
    <row r="40" spans="1:37" x14ac:dyDescent="0.25">
      <c r="A40" s="97"/>
      <c r="B40" s="97"/>
      <c r="C40" s="97"/>
      <c r="D40" s="97"/>
      <c r="E40" s="97"/>
      <c r="F40" s="97"/>
      <c r="G40" s="57"/>
      <c r="H40" s="57"/>
      <c r="I40" s="57"/>
      <c r="J40" s="61"/>
      <c r="K40" s="61"/>
      <c r="L40" s="61"/>
      <c r="M40" s="61"/>
      <c r="N40" s="57"/>
      <c r="O40" s="61"/>
      <c r="P40" s="57"/>
      <c r="Q40" s="61"/>
      <c r="R40" s="61"/>
      <c r="S40" s="57"/>
      <c r="T40" s="61"/>
      <c r="U40" s="57"/>
      <c r="V40" s="61"/>
      <c r="W40" s="57"/>
      <c r="X40" s="61"/>
      <c r="AG40" s="61"/>
      <c r="AH40" s="57"/>
      <c r="AI40" s="57"/>
      <c r="AJ40" s="61"/>
      <c r="AK40" s="61"/>
    </row>
  </sheetData>
  <sheetProtection algorithmName="SHA-512" hashValue="mErRx5/ShldYMo8/tXtF81o1S3PvSP/x2L2HHbmoEFv4PXsmIsIY5FuN1WcIh4oBZBVJJ2B7julia+xVuox19Q==" saltValue="Oei8+uiM7lr9UDDm4wXpfA==" spinCount="100000" sheet="1" objects="1" scenarios="1"/>
  <autoFilter ref="A5:AK38" xr:uid="{00000000-0001-0000-0200-000000000000}">
    <filterColumn colId="10"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2" showButton="0"/>
    <filterColumn colId="33" showButton="0"/>
    <filterColumn colId="35" showButton="0"/>
  </autoFilter>
  <dataConsolidate/>
  <mergeCells count="75">
    <mergeCell ref="AJ38:AK38"/>
    <mergeCell ref="AJ15:AK15"/>
    <mergeCell ref="AJ16:AK16"/>
    <mergeCell ref="AJ17:AK17"/>
    <mergeCell ref="AJ18:AK18"/>
    <mergeCell ref="AJ36:AK36"/>
    <mergeCell ref="AJ37:AK37"/>
    <mergeCell ref="AJ32:AK32"/>
    <mergeCell ref="AJ33:AK33"/>
    <mergeCell ref="AJ34:AK34"/>
    <mergeCell ref="AJ26:AK26"/>
    <mergeCell ref="AJ29:AK29"/>
    <mergeCell ref="AJ30:AK30"/>
    <mergeCell ref="AJ31:AK31"/>
    <mergeCell ref="AJ27:AK27"/>
    <mergeCell ref="AJ22:AK22"/>
    <mergeCell ref="AJ24:AK24"/>
    <mergeCell ref="AJ25:AK25"/>
    <mergeCell ref="AJ28:AK28"/>
    <mergeCell ref="AJ5:AK7"/>
    <mergeCell ref="AJ23:AK23"/>
    <mergeCell ref="AJ8:AK8"/>
    <mergeCell ref="AJ19:AK19"/>
    <mergeCell ref="AJ9:AK9"/>
    <mergeCell ref="AJ10:AK10"/>
    <mergeCell ref="AJ11:AK11"/>
    <mergeCell ref="AJ14:AK14"/>
    <mergeCell ref="AJ13:AK13"/>
    <mergeCell ref="AG5:AI5"/>
    <mergeCell ref="B24:B30"/>
    <mergeCell ref="H5:H7"/>
    <mergeCell ref="W7:X7"/>
    <mergeCell ref="F5:F7"/>
    <mergeCell ref="D5:D7"/>
    <mergeCell ref="N5:AE5"/>
    <mergeCell ref="AG6:AG7"/>
    <mergeCell ref="AH6:AH7"/>
    <mergeCell ref="AI6:AI7"/>
    <mergeCell ref="J5:J7"/>
    <mergeCell ref="K5:L6"/>
    <mergeCell ref="E5:E7"/>
    <mergeCell ref="AF5:AF7"/>
    <mergeCell ref="U7:V7"/>
    <mergeCell ref="A40:F40"/>
    <mergeCell ref="A1:C3"/>
    <mergeCell ref="D1:AI3"/>
    <mergeCell ref="S6:Y6"/>
    <mergeCell ref="N6:R6"/>
    <mergeCell ref="AE6:AE7"/>
    <mergeCell ref="I5:I7"/>
    <mergeCell ref="AB7:AC7"/>
    <mergeCell ref="Z7:AA7"/>
    <mergeCell ref="P7:Q7"/>
    <mergeCell ref="N7:O7"/>
    <mergeCell ref="Z6:AD6"/>
    <mergeCell ref="S7:T7"/>
    <mergeCell ref="G5:G7"/>
    <mergeCell ref="B37:B38"/>
    <mergeCell ref="A5:A7"/>
    <mergeCell ref="A4:AI4"/>
    <mergeCell ref="AJ20:AK20"/>
    <mergeCell ref="B35:B36"/>
    <mergeCell ref="AJ35:AK35"/>
    <mergeCell ref="AJ12:AK12"/>
    <mergeCell ref="C17:C21"/>
    <mergeCell ref="AJ21:AK21"/>
    <mergeCell ref="C24:C25"/>
    <mergeCell ref="C14:C16"/>
    <mergeCell ref="C5:C7"/>
    <mergeCell ref="C8:C11"/>
    <mergeCell ref="B5:B7"/>
    <mergeCell ref="B8:B23"/>
    <mergeCell ref="B31:B34"/>
    <mergeCell ref="C31:C33"/>
    <mergeCell ref="M5:M7"/>
  </mergeCells>
  <conditionalFormatting sqref="AF8:AF38">
    <cfRule type="containsText" dxfId="5" priority="1" operator="containsText" text="ALTO">
      <formula>NOT(ISERROR(SEARCH("ALTO",AF8)))</formula>
    </cfRule>
    <cfRule type="containsText" dxfId="4" priority="2" operator="containsText" text="MEDIO">
      <formula>NOT(ISERROR(SEARCH("MEDIO",AF8)))</formula>
    </cfRule>
    <cfRule type="containsText" dxfId="3" priority="3" operator="containsText" text="BAJO">
      <formula>NOT(ISERROR(SEARCH("BAJO",AF8)))</formula>
    </cfRule>
    <cfRule type="containsText" dxfId="2" priority="4" operator="containsText" text="SIGNIFICANCIA ALTA">
      <formula>NOT(ISERROR(SEARCH("SIGNIFICANCIA ALTA",AF8)))</formula>
    </cfRule>
    <cfRule type="containsText" dxfId="1" priority="5" operator="containsText" text="SIGNIFICANCIA MEDIA">
      <formula>NOT(ISERROR(SEARCH("SIGNIFICANCIA MEDIA",AF8)))</formula>
    </cfRule>
    <cfRule type="containsText" dxfId="0" priority="6" operator="containsText" text="SIGNIFICANCIA BAJA">
      <formula>NOT(ISERROR(SEARCH("SIGNIFICANCIA BAJA",AF8)))</formula>
    </cfRule>
  </conditionalFormatting>
  <dataValidations count="2">
    <dataValidation type="list" allowBlank="1" showInputMessage="1" showErrorMessage="1" sqref="I24:I25 I33 I35:I36" xr:uid="{00000000-0002-0000-0200-000000000000}">
      <formula1>CONDICIÓN</formula1>
    </dataValidation>
    <dataValidation type="list" allowBlank="1" sqref="M27:M28 M30:M38" xr:uid="{00000000-0002-0000-0200-000001000000}">
      <formula1>#REF!</formula1>
    </dataValidation>
  </dataValidations>
  <pageMargins left="0.23622047244094491" right="0.23622047244094491" top="0.74803149606299213" bottom="0.74803149606299213" header="0.31496062992125984" footer="0.31496062992125984"/>
  <pageSetup scale="21" orientation="landscape" r:id="rId1"/>
  <drawing r:id="rId2"/>
  <legacyDrawing r:id="rId3"/>
  <extLst>
    <ext xmlns:x14="http://schemas.microsoft.com/office/spreadsheetml/2009/9/main" uri="{CCE6A557-97BC-4b89-ADB6-D9C93CAAB3DF}">
      <x14:dataValidations xmlns:xm="http://schemas.microsoft.com/office/excel/2006/main" count="12">
        <x14:dataValidation type="list" allowBlank="1" xr:uid="{00000000-0002-0000-0200-000002000000}">
          <x14:formula1>
            <xm:f>Hoja1!$B$9:$B$10</xm:f>
          </x14:formula1>
          <xm:sqref>M8:M26 M28:M29</xm:sqref>
        </x14:dataValidation>
        <x14:dataValidation type="list" allowBlank="1" xr:uid="{00000000-0002-0000-0200-000003000000}">
          <x14:formula1>
            <xm:f>Hoja1!$B$14:$B$16</xm:f>
          </x14:formula1>
          <xm:sqref>P8:P38</xm:sqref>
        </x14:dataValidation>
        <x14:dataValidation type="list" allowBlank="1" xr:uid="{00000000-0002-0000-0200-000004000000}">
          <x14:formula1>
            <xm:f>Hoja1!$B$11:$B$13</xm:f>
          </x14:formula1>
          <xm:sqref>N8:N38</xm:sqref>
        </x14:dataValidation>
        <x14:dataValidation type="list" allowBlank="1" xr:uid="{00000000-0002-0000-0200-000005000000}">
          <x14:formula1>
            <xm:f>Hoja1!$B$17:$B$23</xm:f>
          </x14:formula1>
          <xm:sqref>S8:S38</xm:sqref>
        </x14:dataValidation>
        <x14:dataValidation type="list" allowBlank="1" xr:uid="{00000000-0002-0000-0200-000006000000}">
          <x14:formula1>
            <xm:f>Hoja1!$B$24:$B$26</xm:f>
          </x14:formula1>
          <xm:sqref>U8:U38</xm:sqref>
        </x14:dataValidation>
        <x14:dataValidation type="list" allowBlank="1" xr:uid="{00000000-0002-0000-0200-000007000000}">
          <x14:formula1>
            <xm:f>Hoja1!$C$27:$C$29</xm:f>
          </x14:formula1>
          <xm:sqref>W8:W38</xm:sqref>
        </x14:dataValidation>
        <x14:dataValidation type="list" allowBlank="1" showInputMessage="1" showErrorMessage="1" xr:uid="{00000000-0002-0000-0200-000008000000}">
          <x14:formula1>
            <xm:f>Hoja1!$C$30:$C$32</xm:f>
          </x14:formula1>
          <xm:sqref>Z8:Z38</xm:sqref>
        </x14:dataValidation>
        <x14:dataValidation type="list" allowBlank="1" showInputMessage="1" showErrorMessage="1" xr:uid="{00000000-0002-0000-0200-000009000000}">
          <x14:formula1>
            <xm:f>Hoja1!$C$33:$C$35</xm:f>
          </x14:formula1>
          <xm:sqref>AB8:AB38</xm:sqref>
        </x14:dataValidation>
        <x14:dataValidation type="list" allowBlank="1" xr:uid="{00000000-0002-0000-0200-00000B000000}">
          <x14:formula1>
            <xm:f>Hoja1!$B$4:$B$6</xm:f>
          </x14:formula1>
          <xm:sqref>F8:F38</xm:sqref>
        </x14:dataValidation>
        <x14:dataValidation type="list" allowBlank="1" showInputMessage="1" showErrorMessage="1" xr:uid="{00000000-0002-0000-0200-00000C000000}">
          <x14:formula1>
            <xm:f>Hoja1!$B$7:$B$8</xm:f>
          </x14:formula1>
          <xm:sqref>G8:G38</xm:sqref>
        </x14:dataValidation>
        <x14:dataValidation type="list" allowBlank="1" showInputMessage="1" showErrorMessage="1" xr:uid="{D5DF6B66-6129-43BB-A433-8FBB12CB5BE0}">
          <x14:formula1>
            <xm:f>Sheet1!$A$8:$C$8</xm:f>
          </x14:formula1>
          <xm:sqref>AG8:AI38</xm:sqref>
        </x14:dataValidation>
        <x14:dataValidation type="list" allowBlank="1" showInputMessage="1" showErrorMessage="1" xr:uid="{00000000-0002-0000-0200-00000A000000}">
          <x14:formula1>
            <xm:f>Hoja1!$B$1:$B$3</xm:f>
          </x14:formula1>
          <xm:sqref>A8:A38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712AD-7A03-B548-B719-150005155266}">
  <sheetPr codeName="Hoja5"/>
  <dimension ref="B1:J31"/>
  <sheetViews>
    <sheetView showGridLines="0" view="pageBreakPreview" topLeftCell="A13" zoomScale="107" zoomScaleNormal="90" workbookViewId="0">
      <selection activeCell="D18" sqref="D18:G18"/>
    </sheetView>
  </sheetViews>
  <sheetFormatPr baseColWidth="10" defaultColWidth="11.42578125" defaultRowHeight="15" x14ac:dyDescent="0.25"/>
  <cols>
    <col min="1" max="1" width="3" customWidth="1"/>
    <col min="2" max="2" width="21.7109375" bestFit="1" customWidth="1"/>
    <col min="3" max="3" width="27.140625" bestFit="1" customWidth="1"/>
    <col min="4" max="4" width="11.140625" bestFit="1" customWidth="1"/>
    <col min="7" max="7" width="27.42578125" customWidth="1"/>
    <col min="8" max="8" width="37.85546875" style="33" customWidth="1"/>
    <col min="9" max="9" width="14.28515625" customWidth="1"/>
    <col min="10" max="10" width="17" customWidth="1"/>
  </cols>
  <sheetData>
    <row r="1" spans="2:10" ht="15.75" thickBot="1" x14ac:dyDescent="0.3"/>
    <row r="2" spans="2:10" ht="24" customHeight="1" x14ac:dyDescent="0.25">
      <c r="B2" s="148" t="e" vm="1">
        <v>#VALUE!</v>
      </c>
      <c r="C2" s="149"/>
      <c r="D2" s="154" t="s">
        <v>0</v>
      </c>
      <c r="E2" s="154"/>
      <c r="F2" s="154"/>
      <c r="G2" s="154"/>
      <c r="H2" s="155"/>
      <c r="I2" s="66" t="s">
        <v>1</v>
      </c>
      <c r="J2" s="55" t="s">
        <v>273</v>
      </c>
    </row>
    <row r="3" spans="2:10" ht="24" customHeight="1" x14ac:dyDescent="0.25">
      <c r="B3" s="150"/>
      <c r="C3" s="151"/>
      <c r="D3" s="156"/>
      <c r="E3" s="156"/>
      <c r="F3" s="156"/>
      <c r="G3" s="156"/>
      <c r="H3" s="157"/>
      <c r="I3" s="67" t="s">
        <v>2</v>
      </c>
      <c r="J3" s="54">
        <v>4</v>
      </c>
    </row>
    <row r="4" spans="2:10" ht="21.75" customHeight="1" x14ac:dyDescent="0.25">
      <c r="B4" s="150"/>
      <c r="C4" s="151"/>
      <c r="D4" s="156"/>
      <c r="E4" s="156"/>
      <c r="F4" s="156"/>
      <c r="G4" s="156"/>
      <c r="H4" s="157"/>
      <c r="I4" s="68" t="s">
        <v>3</v>
      </c>
      <c r="J4" s="54" t="s">
        <v>276</v>
      </c>
    </row>
    <row r="5" spans="2:10" ht="24" customHeight="1" thickBot="1" x14ac:dyDescent="0.3">
      <c r="B5" s="152"/>
      <c r="C5" s="153"/>
      <c r="D5" s="158"/>
      <c r="E5" s="158"/>
      <c r="F5" s="158"/>
      <c r="G5" s="158"/>
      <c r="H5" s="159"/>
      <c r="I5" s="69" t="s">
        <v>436</v>
      </c>
      <c r="J5" s="70" t="s">
        <v>477</v>
      </c>
    </row>
    <row r="7" spans="2:10" x14ac:dyDescent="0.25">
      <c r="B7" s="160" t="s">
        <v>438</v>
      </c>
      <c r="C7" s="161" t="s">
        <v>439</v>
      </c>
      <c r="D7" s="168" t="s">
        <v>441</v>
      </c>
      <c r="E7" s="169"/>
      <c r="F7" s="169"/>
      <c r="G7" s="170"/>
      <c r="H7" s="162" t="s">
        <v>442</v>
      </c>
      <c r="I7" s="163"/>
      <c r="J7" s="164"/>
    </row>
    <row r="8" spans="2:10" ht="18.75" customHeight="1" x14ac:dyDescent="0.25">
      <c r="B8" s="160"/>
      <c r="C8" s="161"/>
      <c r="D8" s="171"/>
      <c r="E8" s="172"/>
      <c r="F8" s="172"/>
      <c r="G8" s="173"/>
      <c r="H8" s="165"/>
      <c r="I8" s="166"/>
      <c r="J8" s="167"/>
    </row>
    <row r="9" spans="2:10" ht="57" customHeight="1" x14ac:dyDescent="0.25">
      <c r="B9" s="71">
        <v>45826</v>
      </c>
      <c r="C9" s="72" t="s">
        <v>440</v>
      </c>
      <c r="D9" s="145" t="s">
        <v>445</v>
      </c>
      <c r="E9" s="146"/>
      <c r="F9" s="146"/>
      <c r="G9" s="147"/>
      <c r="H9" s="176" t="s">
        <v>443</v>
      </c>
      <c r="I9" s="176"/>
      <c r="J9" s="176"/>
    </row>
    <row r="10" spans="2:10" ht="57" customHeight="1" x14ac:dyDescent="0.25">
      <c r="B10" s="71">
        <v>45917</v>
      </c>
      <c r="C10" s="72" t="s">
        <v>440</v>
      </c>
      <c r="D10" s="145" t="s">
        <v>444</v>
      </c>
      <c r="E10" s="146"/>
      <c r="F10" s="146"/>
      <c r="G10" s="147"/>
      <c r="H10" s="176" t="s">
        <v>454</v>
      </c>
      <c r="I10" s="176"/>
      <c r="J10" s="176"/>
    </row>
    <row r="11" spans="2:10" ht="57" customHeight="1" x14ac:dyDescent="0.25">
      <c r="B11" s="71">
        <v>45917</v>
      </c>
      <c r="C11" s="72" t="s">
        <v>440</v>
      </c>
      <c r="D11" s="145" t="s">
        <v>476</v>
      </c>
      <c r="E11" s="146"/>
      <c r="F11" s="146"/>
      <c r="G11" s="147"/>
      <c r="H11" s="176" t="s">
        <v>463</v>
      </c>
      <c r="I11" s="176"/>
      <c r="J11" s="176"/>
    </row>
    <row r="12" spans="2:10" ht="57" customHeight="1" x14ac:dyDescent="0.25">
      <c r="B12" s="71">
        <v>45917</v>
      </c>
      <c r="C12" s="72" t="s">
        <v>440</v>
      </c>
      <c r="D12" s="145" t="s">
        <v>473</v>
      </c>
      <c r="E12" s="146"/>
      <c r="F12" s="146"/>
      <c r="G12" s="147"/>
      <c r="H12" s="176" t="s">
        <v>472</v>
      </c>
      <c r="I12" s="176"/>
      <c r="J12" s="176"/>
    </row>
    <row r="13" spans="2:10" ht="57" customHeight="1" x14ac:dyDescent="0.25">
      <c r="B13" s="71">
        <v>45917</v>
      </c>
      <c r="C13" s="72" t="s">
        <v>440</v>
      </c>
      <c r="D13" s="145" t="s">
        <v>483</v>
      </c>
      <c r="E13" s="146"/>
      <c r="F13" s="146"/>
      <c r="G13" s="147"/>
      <c r="H13" s="176" t="s">
        <v>484</v>
      </c>
      <c r="I13" s="176"/>
      <c r="J13" s="176"/>
    </row>
    <row r="14" spans="2:10" ht="57" customHeight="1" x14ac:dyDescent="0.25">
      <c r="B14" s="71">
        <v>46105</v>
      </c>
      <c r="C14" s="72" t="s">
        <v>440</v>
      </c>
      <c r="D14" s="145" t="s">
        <v>488</v>
      </c>
      <c r="E14" s="146"/>
      <c r="F14" s="146"/>
      <c r="G14" s="147"/>
      <c r="H14" s="176" t="s">
        <v>489</v>
      </c>
      <c r="I14" s="176"/>
      <c r="J14" s="176"/>
    </row>
    <row r="15" spans="2:10" ht="57" customHeight="1" x14ac:dyDescent="0.25">
      <c r="B15" s="71">
        <v>46156</v>
      </c>
      <c r="C15" s="72" t="s">
        <v>440</v>
      </c>
      <c r="D15" s="145" t="s">
        <v>495</v>
      </c>
      <c r="E15" s="146"/>
      <c r="F15" s="146"/>
      <c r="G15" s="147"/>
      <c r="H15" s="174" t="s">
        <v>494</v>
      </c>
      <c r="I15" s="175"/>
      <c r="J15" s="175"/>
    </row>
    <row r="16" spans="2:10" ht="57" customHeight="1" x14ac:dyDescent="0.25">
      <c r="B16" s="71">
        <v>46177</v>
      </c>
      <c r="C16" s="72" t="s">
        <v>440</v>
      </c>
      <c r="D16" s="145" t="s">
        <v>497</v>
      </c>
      <c r="E16" s="146"/>
      <c r="F16" s="146"/>
      <c r="G16" s="147"/>
      <c r="H16" s="176" t="s">
        <v>500</v>
      </c>
      <c r="I16" s="176"/>
      <c r="J16" s="176"/>
    </row>
    <row r="17" spans="2:10" ht="57" customHeight="1" x14ac:dyDescent="0.25">
      <c r="B17" s="71">
        <v>46177</v>
      </c>
      <c r="C17" s="72" t="s">
        <v>440</v>
      </c>
      <c r="D17" s="145" t="s">
        <v>498</v>
      </c>
      <c r="E17" s="146"/>
      <c r="F17" s="146"/>
      <c r="G17" s="147"/>
      <c r="H17" s="176" t="s">
        <v>501</v>
      </c>
      <c r="I17" s="176"/>
      <c r="J17" s="176"/>
    </row>
    <row r="18" spans="2:10" ht="57" customHeight="1" x14ac:dyDescent="0.25">
      <c r="B18" s="71">
        <v>46177</v>
      </c>
      <c r="C18" s="72" t="s">
        <v>440</v>
      </c>
      <c r="D18" s="145" t="s">
        <v>504</v>
      </c>
      <c r="E18" s="146"/>
      <c r="F18" s="146"/>
      <c r="G18" s="147"/>
      <c r="H18" s="145" t="s">
        <v>505</v>
      </c>
      <c r="I18" s="146"/>
      <c r="J18" s="147"/>
    </row>
    <row r="19" spans="2:10" ht="57" customHeight="1" x14ac:dyDescent="0.25">
      <c r="B19" s="71">
        <v>46177</v>
      </c>
      <c r="C19" s="72" t="s">
        <v>440</v>
      </c>
      <c r="D19" s="145" t="s">
        <v>507</v>
      </c>
      <c r="E19" s="146"/>
      <c r="F19" s="146"/>
      <c r="G19" s="147"/>
      <c r="H19" s="145" t="s">
        <v>508</v>
      </c>
      <c r="I19" s="146"/>
      <c r="J19" s="147"/>
    </row>
    <row r="20" spans="2:10" ht="57" customHeight="1" x14ac:dyDescent="0.25">
      <c r="B20" s="71">
        <v>46177</v>
      </c>
      <c r="C20" s="72" t="s">
        <v>440</v>
      </c>
      <c r="D20" s="145" t="s">
        <v>499</v>
      </c>
      <c r="E20" s="146"/>
      <c r="F20" s="146"/>
      <c r="G20" s="147"/>
      <c r="H20" s="176" t="s">
        <v>502</v>
      </c>
      <c r="I20" s="176"/>
      <c r="J20" s="176"/>
    </row>
    <row r="22" spans="2:10" x14ac:dyDescent="0.25">
      <c r="H22"/>
    </row>
    <row r="23" spans="2:10" x14ac:dyDescent="0.25">
      <c r="H23"/>
    </row>
    <row r="24" spans="2:10" x14ac:dyDescent="0.25">
      <c r="H24"/>
    </row>
    <row r="25" spans="2:10" x14ac:dyDescent="0.25">
      <c r="H25"/>
    </row>
    <row r="26" spans="2:10" x14ac:dyDescent="0.25">
      <c r="H26"/>
    </row>
    <row r="27" spans="2:10" x14ac:dyDescent="0.25">
      <c r="H27"/>
    </row>
    <row r="28" spans="2:10" x14ac:dyDescent="0.25">
      <c r="H28"/>
    </row>
    <row r="29" spans="2:10" x14ac:dyDescent="0.25">
      <c r="H29"/>
    </row>
    <row r="30" spans="2:10" x14ac:dyDescent="0.25">
      <c r="H30"/>
    </row>
    <row r="31" spans="2:10" x14ac:dyDescent="0.25">
      <c r="H31"/>
    </row>
  </sheetData>
  <mergeCells count="30">
    <mergeCell ref="H15:J15"/>
    <mergeCell ref="H16:J16"/>
    <mergeCell ref="H17:J17"/>
    <mergeCell ref="H20:J20"/>
    <mergeCell ref="H9:J9"/>
    <mergeCell ref="H10:J10"/>
    <mergeCell ref="H11:J11"/>
    <mergeCell ref="H12:J12"/>
    <mergeCell ref="H13:J13"/>
    <mergeCell ref="H14:J14"/>
    <mergeCell ref="H18:J18"/>
    <mergeCell ref="H19:J19"/>
    <mergeCell ref="B2:C5"/>
    <mergeCell ref="D2:H5"/>
    <mergeCell ref="B7:B8"/>
    <mergeCell ref="C7:C8"/>
    <mergeCell ref="H7:J8"/>
    <mergeCell ref="D7:G8"/>
    <mergeCell ref="D9:G9"/>
    <mergeCell ref="D10:G10"/>
    <mergeCell ref="D11:G11"/>
    <mergeCell ref="D12:G12"/>
    <mergeCell ref="D13:G13"/>
    <mergeCell ref="D14:G14"/>
    <mergeCell ref="D15:G15"/>
    <mergeCell ref="D16:G16"/>
    <mergeCell ref="D17:G17"/>
    <mergeCell ref="D20:G20"/>
    <mergeCell ref="D18:G18"/>
    <mergeCell ref="D19:G19"/>
  </mergeCells>
  <pageMargins left="0.7" right="0.7" top="0.75" bottom="0.75" header="0.3" footer="0.3"/>
  <pageSetup scale="3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B7375-DD7E-3B45-8214-E85E25AB491E}">
  <sheetPr codeName="Hoja4"/>
  <dimension ref="B3:E29"/>
  <sheetViews>
    <sheetView workbookViewId="0">
      <selection activeCell="B3" sqref="B3:E29"/>
    </sheetView>
  </sheetViews>
  <sheetFormatPr baseColWidth="10" defaultColWidth="11.42578125" defaultRowHeight="15" x14ac:dyDescent="0.25"/>
  <cols>
    <col min="2" max="2" width="19.42578125" customWidth="1"/>
    <col min="3" max="3" width="24.140625" customWidth="1"/>
    <col min="4" max="4" width="35.140625" customWidth="1"/>
    <col min="5" max="5" width="24.42578125" customWidth="1"/>
  </cols>
  <sheetData>
    <row r="3" spans="2:5" x14ac:dyDescent="0.25">
      <c r="B3" s="92" t="s">
        <v>6</v>
      </c>
      <c r="C3" s="92" t="s">
        <v>7</v>
      </c>
      <c r="D3" s="92" t="s">
        <v>415</v>
      </c>
      <c r="E3" s="92" t="s">
        <v>416</v>
      </c>
    </row>
    <row r="4" spans="2:5" x14ac:dyDescent="0.25">
      <c r="B4" s="92"/>
      <c r="C4" s="92"/>
      <c r="D4" s="92"/>
      <c r="E4" s="92"/>
    </row>
    <row r="5" spans="2:5" x14ac:dyDescent="0.25">
      <c r="B5" s="92"/>
      <c r="C5" s="92"/>
      <c r="D5" s="92"/>
      <c r="E5" s="92"/>
    </row>
    <row r="6" spans="2:5" ht="108.75" customHeight="1" x14ac:dyDescent="0.25">
      <c r="B6" s="89" t="s">
        <v>25</v>
      </c>
      <c r="C6" s="89" t="s">
        <v>300</v>
      </c>
      <c r="D6" s="52" t="s">
        <v>302</v>
      </c>
      <c r="E6" s="52" t="s">
        <v>32</v>
      </c>
    </row>
    <row r="7" spans="2:5" ht="115.5" customHeight="1" x14ac:dyDescent="0.25">
      <c r="B7" s="91"/>
      <c r="C7" s="91"/>
      <c r="D7" s="52" t="s">
        <v>417</v>
      </c>
      <c r="E7" s="52" t="s">
        <v>308</v>
      </c>
    </row>
    <row r="8" spans="2:5" ht="38.25" customHeight="1" x14ac:dyDescent="0.25">
      <c r="B8" s="91"/>
      <c r="C8" s="91"/>
      <c r="D8" s="52" t="s">
        <v>48</v>
      </c>
      <c r="E8" s="52" t="s">
        <v>32</v>
      </c>
    </row>
    <row r="9" spans="2:5" ht="31.5" x14ac:dyDescent="0.25">
      <c r="B9" s="91"/>
      <c r="C9" s="90"/>
      <c r="D9" s="52" t="s">
        <v>54</v>
      </c>
      <c r="E9" s="52" t="s">
        <v>32</v>
      </c>
    </row>
    <row r="10" spans="2:5" ht="31.5" x14ac:dyDescent="0.25">
      <c r="B10" s="91"/>
      <c r="C10" s="51" t="s">
        <v>321</v>
      </c>
      <c r="D10" s="52" t="s">
        <v>322</v>
      </c>
      <c r="E10" s="52" t="s">
        <v>32</v>
      </c>
    </row>
    <row r="11" spans="2:5" ht="63" x14ac:dyDescent="0.25">
      <c r="B11" s="91"/>
      <c r="C11" s="89" t="s">
        <v>58</v>
      </c>
      <c r="D11" s="52" t="s">
        <v>329</v>
      </c>
      <c r="E11" s="52" t="s">
        <v>62</v>
      </c>
    </row>
    <row r="12" spans="2:5" ht="31.5" customHeight="1" x14ac:dyDescent="0.25">
      <c r="B12" s="91"/>
      <c r="C12" s="91"/>
      <c r="D12" s="52" t="s">
        <v>333</v>
      </c>
      <c r="E12" s="52" t="s">
        <v>62</v>
      </c>
    </row>
    <row r="13" spans="2:5" ht="31.5" customHeight="1" x14ac:dyDescent="0.25">
      <c r="B13" s="91"/>
      <c r="C13" s="90"/>
      <c r="D13" s="52" t="s">
        <v>336</v>
      </c>
      <c r="E13" s="52" t="s">
        <v>32</v>
      </c>
    </row>
    <row r="14" spans="2:5" ht="47.25" customHeight="1" x14ac:dyDescent="0.25">
      <c r="B14" s="91"/>
      <c r="C14" s="89" t="s">
        <v>337</v>
      </c>
      <c r="D14" s="52" t="s">
        <v>338</v>
      </c>
      <c r="E14" s="52" t="s">
        <v>339</v>
      </c>
    </row>
    <row r="15" spans="2:5" ht="78.75" x14ac:dyDescent="0.25">
      <c r="B15" s="91"/>
      <c r="C15" s="91"/>
      <c r="D15" s="52" t="s">
        <v>344</v>
      </c>
      <c r="E15" s="52" t="s">
        <v>345</v>
      </c>
    </row>
    <row r="16" spans="2:5" ht="31.5" customHeight="1" x14ac:dyDescent="0.25">
      <c r="B16" s="91"/>
      <c r="C16" s="90"/>
      <c r="D16" s="52" t="s">
        <v>348</v>
      </c>
      <c r="E16" s="52" t="s">
        <v>308</v>
      </c>
    </row>
    <row r="17" spans="2:5" ht="47.25" x14ac:dyDescent="0.25">
      <c r="B17" s="91"/>
      <c r="C17" s="60" t="s">
        <v>353</v>
      </c>
      <c r="D17" s="52" t="s">
        <v>355</v>
      </c>
      <c r="E17" s="52" t="s">
        <v>356</v>
      </c>
    </row>
    <row r="18" spans="2:5" ht="94.5" x14ac:dyDescent="0.25">
      <c r="B18" s="90"/>
      <c r="C18" s="52" t="s">
        <v>424</v>
      </c>
      <c r="D18" s="52" t="s">
        <v>403</v>
      </c>
      <c r="E18" s="52" t="s">
        <v>423</v>
      </c>
    </row>
    <row r="19" spans="2:5" ht="78.75" x14ac:dyDescent="0.25">
      <c r="B19" s="89" t="s">
        <v>114</v>
      </c>
      <c r="C19" s="89" t="s">
        <v>115</v>
      </c>
      <c r="D19" s="52" t="s">
        <v>418</v>
      </c>
      <c r="E19" s="52" t="s">
        <v>62</v>
      </c>
    </row>
    <row r="20" spans="2:5" ht="31.5" x14ac:dyDescent="0.25">
      <c r="B20" s="91"/>
      <c r="C20" s="90"/>
      <c r="D20" s="52" t="s">
        <v>361</v>
      </c>
      <c r="E20" s="52" t="s">
        <v>419</v>
      </c>
    </row>
    <row r="21" spans="2:5" ht="47.25" x14ac:dyDescent="0.25">
      <c r="B21" s="91"/>
      <c r="C21" s="52" t="s">
        <v>366</v>
      </c>
      <c r="D21" s="52" t="s">
        <v>367</v>
      </c>
      <c r="E21" s="52" t="s">
        <v>420</v>
      </c>
    </row>
    <row r="22" spans="2:5" ht="47.25" x14ac:dyDescent="0.25">
      <c r="B22" s="91"/>
      <c r="C22" s="60" t="s">
        <v>421</v>
      </c>
      <c r="D22" s="52" t="s">
        <v>370</v>
      </c>
      <c r="E22" s="52" t="s">
        <v>372</v>
      </c>
    </row>
    <row r="23" spans="2:5" ht="31.5" x14ac:dyDescent="0.25">
      <c r="B23" s="91"/>
      <c r="C23" s="52" t="s">
        <v>375</v>
      </c>
      <c r="D23" s="52" t="s">
        <v>376</v>
      </c>
      <c r="E23" s="52" t="s">
        <v>377</v>
      </c>
    </row>
    <row r="24" spans="2:5" ht="15.75" x14ac:dyDescent="0.25">
      <c r="B24" s="91"/>
      <c r="C24" s="52" t="s">
        <v>164</v>
      </c>
      <c r="D24" s="52" t="s">
        <v>153</v>
      </c>
      <c r="E24" s="52" t="s">
        <v>308</v>
      </c>
    </row>
    <row r="25" spans="2:5" ht="47.25" x14ac:dyDescent="0.25">
      <c r="B25" s="90"/>
      <c r="C25" s="52" t="s">
        <v>422</v>
      </c>
      <c r="D25" s="52" t="s">
        <v>382</v>
      </c>
      <c r="E25" s="52" t="s">
        <v>383</v>
      </c>
    </row>
    <row r="26" spans="2:5" ht="15.75" x14ac:dyDescent="0.25">
      <c r="B26" s="85" t="s">
        <v>385</v>
      </c>
      <c r="C26" s="85" t="s">
        <v>386</v>
      </c>
      <c r="D26" s="52" t="s">
        <v>387</v>
      </c>
      <c r="E26" s="52" t="s">
        <v>32</v>
      </c>
    </row>
    <row r="27" spans="2:5" ht="15.75" x14ac:dyDescent="0.25">
      <c r="B27" s="85"/>
      <c r="C27" s="85"/>
      <c r="D27" s="52" t="s">
        <v>390</v>
      </c>
      <c r="E27" s="52" t="s">
        <v>32</v>
      </c>
    </row>
    <row r="28" spans="2:5" ht="47.25" x14ac:dyDescent="0.25">
      <c r="B28" s="85"/>
      <c r="C28" s="85"/>
      <c r="D28" s="52" t="s">
        <v>392</v>
      </c>
      <c r="E28" s="52" t="s">
        <v>393</v>
      </c>
    </row>
    <row r="29" spans="2:5" ht="31.5" x14ac:dyDescent="0.25">
      <c r="B29" s="85"/>
      <c r="C29" s="52" t="s">
        <v>397</v>
      </c>
      <c r="D29" s="52" t="s">
        <v>398</v>
      </c>
      <c r="E29" s="52" t="s">
        <v>32</v>
      </c>
    </row>
  </sheetData>
  <mergeCells count="12">
    <mergeCell ref="D3:D5"/>
    <mergeCell ref="E3:E5"/>
    <mergeCell ref="B3:B5"/>
    <mergeCell ref="C3:C5"/>
    <mergeCell ref="C6:C9"/>
    <mergeCell ref="B26:B29"/>
    <mergeCell ref="C26:C28"/>
    <mergeCell ref="C11:C13"/>
    <mergeCell ref="C14:C16"/>
    <mergeCell ref="B6:B18"/>
    <mergeCell ref="B19:B25"/>
    <mergeCell ref="C19:C20"/>
  </mergeCells>
  <dataValidations count="1">
    <dataValidation type="list" allowBlank="1" showInputMessage="1" showErrorMessage="1" sqref="E18:E20 E28" xr:uid="{AC3EC5AA-991F-43BD-BBDF-79D546012530}">
      <formula1>CONDICIÓN</formula1>
    </dataValidation>
  </dataValidations>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Aspectos e Impactos 2019</vt:lpstr>
      <vt:lpstr>Hoja1</vt:lpstr>
      <vt:lpstr>Sede Administrativa</vt:lpstr>
      <vt:lpstr>Control Cambios</vt:lpstr>
      <vt:lpstr>Sheet1</vt:lpstr>
      <vt:lpstr>'Control Cambios'!Área_de_impresión</vt:lpstr>
      <vt:lpstr>'Sede Administrativa'!Área_de_impresión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sborda@anla.gov.co</dc:creator>
  <cp:keywords/>
  <dc:description/>
  <cp:lastModifiedBy>Nohora Isabel Velasquez Ubaque</cp:lastModifiedBy>
  <cp:revision/>
  <dcterms:created xsi:type="dcterms:W3CDTF">2017-01-30T15:55:47Z</dcterms:created>
  <dcterms:modified xsi:type="dcterms:W3CDTF">2026-06-11T20:08:37Z</dcterms:modified>
  <cp:category/>
  <cp:contentStatus/>
</cp:coreProperties>
</file>