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andri\Downloads\"/>
    </mc:Choice>
  </mc:AlternateContent>
  <xr:revisionPtr revIDLastSave="0" documentId="8_{1317CF29-49E4-4D01-9764-E76B66EB19AF}" xr6:coauthVersionLast="47" xr6:coauthVersionMax="47" xr10:uidLastSave="{00000000-0000-0000-0000-000000000000}"/>
  <bookViews>
    <workbookView xWindow="-120" yWindow="-120" windowWidth="20730" windowHeight="11040" firstSheet="3" activeTab="6" xr2:uid="{00000000-000D-0000-FFFF-FFFF00000000}"/>
  </bookViews>
  <sheets>
    <sheet name="Tablero" sheetId="10" r:id="rId1"/>
    <sheet name="Hoja1" sheetId="16" state="hidden" r:id="rId2"/>
    <sheet name="Metodologia Contexto" sheetId="13" r:id="rId3"/>
    <sheet name="F.Internos" sheetId="11" r:id="rId4"/>
    <sheet name="F.Externos " sheetId="18" r:id="rId5"/>
    <sheet name="Matriz-Estrategias" sheetId="17" r:id="rId6"/>
    <sheet name="Estrategias y actividades" sheetId="20" r:id="rId7"/>
    <sheet name="Hoja6" sheetId="26" state="hidden" r:id="rId8"/>
    <sheet name="graficas" sheetId="23" state="hidden" r:id="rId9"/>
    <sheet name="Hoja3" sheetId="22" state="hidden" r:id="rId10"/>
    <sheet name="Hoja4" sheetId="21" state="hidden" r:id="rId11"/>
    <sheet name="Hoja2" sheetId="19" state="hidden" r:id="rId12"/>
    <sheet name="Seg estrat 2023 " sheetId="24" state="hidden" r:id="rId13"/>
  </sheets>
  <externalReferences>
    <externalReference r:id="rId14"/>
    <externalReference r:id="rId15"/>
    <externalReference r:id="rId16"/>
  </externalReferences>
  <definedNames>
    <definedName name="_xlnm._FilterDatabase" localSheetId="6" hidden="1">'Estrategias y actividades'!$A$6:$P$144</definedName>
    <definedName name="_xlnm._FilterDatabase" localSheetId="4" hidden="1">'F.Externos '!$A$11:$CG$167</definedName>
    <definedName name="_xlnm._FilterDatabase" localSheetId="3" hidden="1">F.Internos!$A$10:$T$271</definedName>
    <definedName name="_xlnm._FilterDatabase" localSheetId="1" hidden="1">Hoja1!$A$1:$J$36</definedName>
    <definedName name="_xlnm._FilterDatabase" localSheetId="5" hidden="1">'Matriz-Estrategias'!$A$80:$AL$80</definedName>
    <definedName name="_xlnm._FilterDatabase" localSheetId="12" hidden="1">'Seg estrat 2023 '!$A$4:$P$69</definedName>
    <definedName name="_xlnm.Print_Area" localSheetId="3">F.Internos!$A$1:$S$270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6" i="17" l="1"/>
  <c r="B103" i="17"/>
  <c r="B157" i="17"/>
  <c r="B159" i="17"/>
  <c r="N123" i="18"/>
  <c r="K123" i="18"/>
  <c r="J123" i="18"/>
  <c r="L123" i="18" s="1"/>
  <c r="I123" i="18"/>
  <c r="K131" i="18" l="1"/>
  <c r="J131" i="18"/>
  <c r="I131" i="18"/>
  <c r="B158" i="17"/>
  <c r="F61" i="17"/>
  <c r="L130" i="18"/>
  <c r="J130" i="18"/>
  <c r="I130" i="18"/>
  <c r="B82" i="17" l="1"/>
  <c r="B83" i="17" l="1"/>
  <c r="B85" i="17"/>
  <c r="K16" i="17"/>
  <c r="F37" i="17"/>
  <c r="F22" i="17"/>
  <c r="F29" i="17"/>
  <c r="C25" i="23"/>
  <c r="B25" i="23"/>
  <c r="B102" i="17"/>
  <c r="E10" i="23"/>
  <c r="D9" i="23"/>
  <c r="E9" i="23"/>
  <c r="E8" i="23"/>
  <c r="E7" i="23"/>
  <c r="F7" i="23"/>
  <c r="F9" i="23"/>
  <c r="B144" i="17"/>
  <c r="B93" i="17"/>
  <c r="K64" i="17"/>
  <c r="O73" i="18"/>
  <c r="O133" i="18"/>
  <c r="K14" i="17"/>
  <c r="B84" i="17"/>
  <c r="K77" i="17"/>
  <c r="I101" i="18"/>
  <c r="I102" i="18"/>
  <c r="I103" i="18"/>
  <c r="I104" i="18"/>
  <c r="I105" i="18"/>
  <c r="F65" i="17"/>
  <c r="B156" i="17"/>
  <c r="L13" i="18"/>
  <c r="L14" i="18"/>
  <c r="L18" i="18"/>
  <c r="L20" i="18"/>
  <c r="L21" i="18"/>
  <c r="L22" i="18"/>
  <c r="L23" i="18"/>
  <c r="L24" i="18"/>
  <c r="L27" i="18"/>
  <c r="L28" i="18"/>
  <c r="L29" i="18"/>
  <c r="L30" i="18"/>
  <c r="L31" i="18"/>
  <c r="L32" i="18"/>
  <c r="L35" i="18"/>
  <c r="L36" i="18"/>
  <c r="L37" i="18"/>
  <c r="L38" i="18"/>
  <c r="L39" i="18"/>
  <c r="L41" i="18"/>
  <c r="L42" i="18"/>
  <c r="L44" i="18"/>
  <c r="L47" i="18"/>
  <c r="L48" i="18"/>
  <c r="L49" i="18"/>
  <c r="L50" i="18"/>
  <c r="L51" i="18"/>
  <c r="L55" i="18"/>
  <c r="L56" i="18"/>
  <c r="L62" i="18"/>
  <c r="L69" i="18"/>
  <c r="L75" i="18"/>
  <c r="L76" i="18"/>
  <c r="L78" i="18"/>
  <c r="L80" i="18"/>
  <c r="L81" i="18"/>
  <c r="L82" i="18"/>
  <c r="L84" i="18"/>
  <c r="L87" i="18"/>
  <c r="L89" i="18"/>
  <c r="L92" i="18"/>
  <c r="L93" i="18"/>
  <c r="L94" i="18"/>
  <c r="L97" i="18"/>
  <c r="L98" i="18"/>
  <c r="L100" i="18"/>
  <c r="L101" i="18"/>
  <c r="L102" i="18"/>
  <c r="L103" i="18"/>
  <c r="L104" i="18"/>
  <c r="L105" i="18"/>
  <c r="L109" i="18"/>
  <c r="L112" i="18"/>
  <c r="L113" i="18"/>
  <c r="L114" i="18"/>
  <c r="L116" i="18"/>
  <c r="L117" i="18"/>
  <c r="L119" i="18"/>
  <c r="L121" i="18"/>
  <c r="L125" i="18"/>
  <c r="L128" i="18"/>
  <c r="L129" i="18"/>
  <c r="L133" i="18"/>
  <c r="L134" i="18"/>
  <c r="L137" i="18"/>
  <c r="L141" i="18"/>
  <c r="L142" i="18"/>
  <c r="L143" i="18"/>
  <c r="L144" i="18"/>
  <c r="L146" i="18"/>
  <c r="L147" i="18"/>
  <c r="L148" i="18"/>
  <c r="L151" i="18"/>
  <c r="L152" i="18"/>
  <c r="L153" i="18"/>
  <c r="K15" i="18"/>
  <c r="K16" i="18"/>
  <c r="K17" i="18"/>
  <c r="K19" i="18"/>
  <c r="K25" i="18"/>
  <c r="K26" i="18"/>
  <c r="K32" i="18"/>
  <c r="K33" i="18"/>
  <c r="K34" i="18"/>
  <c r="K40" i="18"/>
  <c r="K43" i="18"/>
  <c r="K45" i="18"/>
  <c r="K46" i="18"/>
  <c r="K52" i="18"/>
  <c r="K53" i="18"/>
  <c r="K54" i="18"/>
  <c r="K57" i="18"/>
  <c r="K58" i="18"/>
  <c r="K59" i="18"/>
  <c r="K60" i="18"/>
  <c r="K61" i="18"/>
  <c r="K63" i="18"/>
  <c r="K64" i="18"/>
  <c r="K65" i="18"/>
  <c r="K66" i="18"/>
  <c r="K67" i="18"/>
  <c r="K68" i="18"/>
  <c r="K70" i="18"/>
  <c r="K71" i="18"/>
  <c r="K72" i="18"/>
  <c r="K73" i="18"/>
  <c r="K74" i="18"/>
  <c r="K77" i="18"/>
  <c r="K79" i="18"/>
  <c r="K83" i="18"/>
  <c r="K85" i="18"/>
  <c r="K86" i="18"/>
  <c r="K88" i="18"/>
  <c r="K90" i="18"/>
  <c r="K91" i="18"/>
  <c r="K95" i="18"/>
  <c r="K96" i="18"/>
  <c r="K99" i="18"/>
  <c r="K106" i="18"/>
  <c r="K107" i="18"/>
  <c r="K108" i="18"/>
  <c r="K110" i="18"/>
  <c r="K111" i="18"/>
  <c r="K115" i="18"/>
  <c r="K118" i="18"/>
  <c r="K120" i="18"/>
  <c r="K122" i="18"/>
  <c r="K124" i="18"/>
  <c r="K126" i="18"/>
  <c r="K127" i="18"/>
  <c r="K135" i="18"/>
  <c r="K136" i="18"/>
  <c r="K138" i="18"/>
  <c r="K139" i="18"/>
  <c r="K140" i="18"/>
  <c r="K145" i="18"/>
  <c r="K149" i="18"/>
  <c r="K150" i="18"/>
  <c r="K154" i="18"/>
  <c r="K155" i="18"/>
  <c r="K156" i="18"/>
  <c r="K157" i="18"/>
  <c r="K158" i="18"/>
  <c r="K159" i="18"/>
  <c r="K160" i="18"/>
  <c r="K161"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4" i="18"/>
  <c r="J125" i="18"/>
  <c r="J126" i="18"/>
  <c r="J127" i="18"/>
  <c r="J128" i="18"/>
  <c r="J129"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159" i="18"/>
  <c r="J160" i="18"/>
  <c r="J161"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6" i="18"/>
  <c r="I107" i="18"/>
  <c r="I108" i="18"/>
  <c r="I109" i="18"/>
  <c r="I110" i="18"/>
  <c r="I111" i="18"/>
  <c r="I112" i="18"/>
  <c r="I113" i="18"/>
  <c r="I114" i="18"/>
  <c r="I115" i="18"/>
  <c r="I116" i="18"/>
  <c r="I117" i="18"/>
  <c r="I118" i="18"/>
  <c r="I119" i="18"/>
  <c r="I120" i="18"/>
  <c r="I121" i="18"/>
  <c r="I122" i="18"/>
  <c r="I124" i="18"/>
  <c r="I125" i="18"/>
  <c r="I126" i="18"/>
  <c r="I127" i="18"/>
  <c r="I128" i="18"/>
  <c r="I129"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L182" i="11"/>
  <c r="L183" i="11"/>
  <c r="L184" i="11"/>
  <c r="L185" i="11"/>
  <c r="L265" i="11"/>
  <c r="L260" i="11"/>
  <c r="L261" i="11"/>
  <c r="L262" i="11"/>
  <c r="L263" i="11"/>
  <c r="L264" i="11"/>
  <c r="L256" i="11"/>
  <c r="J256" i="11"/>
  <c r="I256" i="11"/>
  <c r="L255" i="11"/>
  <c r="L254" i="11"/>
  <c r="L253" i="11"/>
  <c r="L252" i="11"/>
  <c r="J255" i="11"/>
  <c r="J254" i="11"/>
  <c r="J253" i="11"/>
  <c r="I255" i="11"/>
  <c r="I254" i="11"/>
  <c r="I253" i="11"/>
  <c r="L251" i="11"/>
  <c r="J252" i="11"/>
  <c r="J251" i="11"/>
  <c r="I252" i="11"/>
  <c r="I251" i="11"/>
  <c r="L246" i="11"/>
  <c r="L237" i="11"/>
  <c r="L238" i="11"/>
  <c r="L239" i="11"/>
  <c r="L236" i="11"/>
  <c r="L235" i="11"/>
  <c r="L229" i="11"/>
  <c r="L230" i="11"/>
  <c r="L231" i="11"/>
  <c r="L232" i="11"/>
  <c r="L233" i="11"/>
  <c r="L223" i="11"/>
  <c r="L222" i="11"/>
  <c r="L221" i="11"/>
  <c r="F64" i="17"/>
  <c r="L196" i="11"/>
  <c r="L195" i="11"/>
  <c r="J172" i="11"/>
  <c r="J171" i="11"/>
  <c r="I172" i="11"/>
  <c r="I171" i="11"/>
  <c r="L166" i="11"/>
  <c r="L167" i="11"/>
  <c r="L165" i="11"/>
  <c r="L164" i="11"/>
  <c r="L163" i="11"/>
  <c r="K176" i="11"/>
  <c r="K178" i="11"/>
  <c r="K180" i="11"/>
  <c r="K186" i="11"/>
  <c r="K187" i="11"/>
  <c r="J174" i="11"/>
  <c r="J175" i="11"/>
  <c r="J176" i="11"/>
  <c r="J177" i="11"/>
  <c r="J178" i="11"/>
  <c r="J179" i="11"/>
  <c r="J180" i="11"/>
  <c r="J181" i="11"/>
  <c r="J182" i="11"/>
  <c r="J183" i="11"/>
  <c r="J184" i="11"/>
  <c r="J185" i="11"/>
  <c r="J186" i="11"/>
  <c r="J187" i="11"/>
  <c r="I174" i="11"/>
  <c r="I175" i="11"/>
  <c r="I176" i="11"/>
  <c r="I177" i="11"/>
  <c r="I178" i="11"/>
  <c r="I179" i="11"/>
  <c r="I180" i="11"/>
  <c r="I181" i="11"/>
  <c r="I182" i="11"/>
  <c r="I183" i="11"/>
  <c r="I184" i="11"/>
  <c r="I185" i="11"/>
  <c r="I186" i="11"/>
  <c r="I187" i="11"/>
  <c r="L158" i="11"/>
  <c r="L153" i="11"/>
  <c r="J134" i="11"/>
  <c r="J135" i="11"/>
  <c r="J136" i="11"/>
  <c r="J137" i="11"/>
  <c r="J138" i="11"/>
  <c r="J139" i="11"/>
  <c r="I133" i="11"/>
  <c r="I134" i="11"/>
  <c r="I135" i="11"/>
  <c r="I136" i="11"/>
  <c r="I137" i="11"/>
  <c r="I138" i="11"/>
  <c r="I139" i="11"/>
  <c r="I140" i="11"/>
  <c r="O142" i="11"/>
  <c r="K97" i="11"/>
  <c r="K99" i="11"/>
  <c r="K100" i="11"/>
  <c r="K101" i="11"/>
  <c r="K104" i="11"/>
  <c r="K105" i="11"/>
  <c r="K106" i="11"/>
  <c r="K107" i="11"/>
  <c r="K109" i="11"/>
  <c r="K110" i="11"/>
  <c r="K111" i="11"/>
  <c r="K112" i="11"/>
  <c r="K113" i="11"/>
  <c r="K115" i="11"/>
  <c r="K116" i="11"/>
  <c r="K117" i="11"/>
  <c r="K118" i="11"/>
  <c r="K121" i="11"/>
  <c r="K122" i="11"/>
  <c r="K124" i="11"/>
  <c r="K125" i="11"/>
  <c r="K127" i="11"/>
  <c r="K128" i="11"/>
  <c r="K129" i="11"/>
  <c r="K131" i="11"/>
  <c r="K135" i="11"/>
  <c r="K136" i="11"/>
  <c r="K137" i="11"/>
  <c r="K138" i="11"/>
  <c r="K139" i="11"/>
  <c r="K96" i="11"/>
  <c r="L98" i="11"/>
  <c r="L102" i="11"/>
  <c r="L103" i="11"/>
  <c r="L108" i="11"/>
  <c r="L114" i="11"/>
  <c r="L119" i="11"/>
  <c r="L120" i="11"/>
  <c r="L123" i="11"/>
  <c r="L126" i="11"/>
  <c r="L130" i="11"/>
  <c r="L132" i="11"/>
  <c r="L133" i="11"/>
  <c r="L134" i="11"/>
  <c r="F63" i="17"/>
  <c r="O88" i="11"/>
  <c r="L95" i="11"/>
  <c r="L87" i="11"/>
  <c r="L86" i="11"/>
  <c r="L85" i="11"/>
  <c r="I266" i="11"/>
  <c r="J266" i="11"/>
  <c r="K266" i="11"/>
  <c r="L75" i="11"/>
  <c r="L81" i="11"/>
  <c r="L79" i="11"/>
  <c r="L78" i="11"/>
  <c r="K70" i="11"/>
  <c r="K74" i="11"/>
  <c r="K76" i="11"/>
  <c r="K77" i="11"/>
  <c r="K80" i="11"/>
  <c r="K82" i="11"/>
  <c r="K83" i="11"/>
  <c r="K84" i="11"/>
  <c r="K89" i="11"/>
  <c r="K90" i="11"/>
  <c r="K92" i="11"/>
  <c r="K93" i="11"/>
  <c r="K94" i="11"/>
  <c r="K144" i="11"/>
  <c r="K146" i="11"/>
  <c r="K148" i="11"/>
  <c r="K150" i="11"/>
  <c r="K151" i="11"/>
  <c r="K152" i="11"/>
  <c r="K155" i="11"/>
  <c r="K156" i="11"/>
  <c r="K157" i="11"/>
  <c r="K159" i="11"/>
  <c r="K160" i="11"/>
  <c r="K161" i="11"/>
  <c r="K162" i="11"/>
  <c r="K168" i="11"/>
  <c r="K169" i="11"/>
  <c r="K170" i="11"/>
  <c r="K171" i="11"/>
  <c r="K172" i="11"/>
  <c r="K173" i="11"/>
  <c r="K192" i="11"/>
  <c r="K198" i="11"/>
  <c r="K199" i="11"/>
  <c r="K200" i="11"/>
  <c r="K201" i="11"/>
  <c r="K202" i="11"/>
  <c r="K205" i="11"/>
  <c r="K206" i="11"/>
  <c r="K207" i="11"/>
  <c r="K210" i="11"/>
  <c r="K215" i="11"/>
  <c r="K216" i="11"/>
  <c r="K217" i="11"/>
  <c r="K218" i="11"/>
  <c r="K219" i="11"/>
  <c r="K220" i="11"/>
  <c r="K225" i="11"/>
  <c r="K226" i="11"/>
  <c r="K227" i="11"/>
  <c r="K234" i="11"/>
  <c r="K240" i="11"/>
  <c r="K241" i="11"/>
  <c r="K242" i="11"/>
  <c r="K243" i="11"/>
  <c r="K244" i="11"/>
  <c r="K245" i="11"/>
  <c r="K247" i="11"/>
  <c r="K248" i="11"/>
  <c r="K249" i="11"/>
  <c r="K250" i="11"/>
  <c r="I86" i="11"/>
  <c r="I87" i="11"/>
  <c r="I88" i="11"/>
  <c r="I89" i="11"/>
  <c r="J85" i="11"/>
  <c r="J86" i="11"/>
  <c r="J87" i="11"/>
  <c r="J88" i="11"/>
  <c r="J89" i="11"/>
  <c r="I82" i="11"/>
  <c r="I83" i="11"/>
  <c r="I84" i="11"/>
  <c r="I85" i="11"/>
  <c r="I90" i="11"/>
  <c r="I91" i="11"/>
  <c r="B143" i="17"/>
  <c r="F50" i="17"/>
  <c r="C21" i="21"/>
  <c r="C20" i="21"/>
  <c r="C19" i="21"/>
  <c r="G36" i="21"/>
  <c r="F37" i="21"/>
  <c r="F36" i="21"/>
  <c r="G34" i="21"/>
  <c r="F35" i="21"/>
  <c r="F34" i="21"/>
  <c r="B21" i="21"/>
  <c r="C6" i="21"/>
  <c r="C5" i="21"/>
  <c r="C4" i="21"/>
  <c r="B6" i="21"/>
  <c r="G165" i="18"/>
  <c r="F165" i="18"/>
  <c r="K46" i="17"/>
  <c r="F28" i="17"/>
  <c r="F34" i="17"/>
  <c r="F40" i="17"/>
  <c r="L57" i="11"/>
  <c r="L53" i="11"/>
  <c r="L54" i="11"/>
  <c r="L48" i="11"/>
  <c r="L49" i="11"/>
  <c r="L50" i="11"/>
  <c r="L52" i="11"/>
  <c r="K47" i="11"/>
  <c r="K51" i="11"/>
  <c r="J47" i="11"/>
  <c r="J48" i="11"/>
  <c r="J49" i="11"/>
  <c r="J50" i="11"/>
  <c r="J51" i="11"/>
  <c r="I48" i="11"/>
  <c r="I49" i="11"/>
  <c r="I50" i="11"/>
  <c r="I51" i="11"/>
  <c r="L44" i="11"/>
  <c r="L45" i="11"/>
  <c r="L46" i="11"/>
  <c r="I47" i="11"/>
  <c r="L39" i="11"/>
  <c r="L41" i="11"/>
  <c r="L35" i="11"/>
  <c r="L36" i="11"/>
  <c r="L37" i="11"/>
  <c r="K40" i="11"/>
  <c r="K42" i="11"/>
  <c r="K43" i="11"/>
  <c r="K38" i="11"/>
  <c r="L29" i="11"/>
  <c r="K30" i="11"/>
  <c r="L26" i="11"/>
  <c r="K25" i="11"/>
  <c r="K23" i="11"/>
  <c r="K22" i="11"/>
  <c r="I20" i="11"/>
  <c r="L17" i="11"/>
  <c r="I17" i="11"/>
  <c r="J17" i="11"/>
  <c r="L18" i="11"/>
  <c r="K20" i="11"/>
  <c r="L21" i="11"/>
  <c r="K16" i="11"/>
  <c r="F62" i="17"/>
  <c r="K27" i="17"/>
  <c r="B101" i="17"/>
  <c r="B94" i="17"/>
  <c r="B135" i="17"/>
  <c r="B97" i="17"/>
  <c r="B155" i="17"/>
  <c r="B154" i="17"/>
  <c r="B153" i="17"/>
  <c r="B152" i="17"/>
  <c r="B151" i="17"/>
  <c r="B150" i="17"/>
  <c r="B100" i="17"/>
  <c r="B99" i="17"/>
  <c r="B149" i="17"/>
  <c r="B148" i="17"/>
  <c r="B98" i="17"/>
  <c r="B147" i="17"/>
  <c r="B96" i="17"/>
  <c r="B133" i="17"/>
  <c r="K76" i="17"/>
  <c r="J141" i="11"/>
  <c r="I141" i="11"/>
  <c r="B146" i="17"/>
  <c r="B145" i="17"/>
  <c r="K75" i="17"/>
  <c r="J140" i="11"/>
  <c r="K74" i="17"/>
  <c r="B95" i="17"/>
  <c r="B92" i="17"/>
  <c r="B142" i="17"/>
  <c r="J265" i="11"/>
  <c r="I265" i="11"/>
  <c r="B141" i="17"/>
  <c r="B91" i="17"/>
  <c r="B90" i="17"/>
  <c r="B140" i="17"/>
  <c r="B139" i="17"/>
  <c r="B89" i="17"/>
  <c r="B138" i="17"/>
  <c r="B137" i="17"/>
  <c r="B88" i="17"/>
  <c r="B136" i="17"/>
  <c r="B134" i="17"/>
  <c r="B87" i="17"/>
  <c r="B86" i="17"/>
  <c r="B132" i="17"/>
  <c r="B131" i="17"/>
  <c r="B130" i="17"/>
  <c r="B81" i="17"/>
  <c r="F60" i="17"/>
  <c r="F59" i="17"/>
  <c r="K73" i="17"/>
  <c r="F58" i="17"/>
  <c r="F57" i="17"/>
  <c r="F56" i="17"/>
  <c r="F55" i="17"/>
  <c r="F54" i="17"/>
  <c r="K72" i="17"/>
  <c r="K71" i="17"/>
  <c r="K70" i="17"/>
  <c r="F53" i="17"/>
  <c r="K69" i="17"/>
  <c r="K68" i="17"/>
  <c r="F52" i="17"/>
  <c r="F51" i="17"/>
  <c r="K67" i="17"/>
  <c r="K66" i="17"/>
  <c r="F49" i="17"/>
  <c r="K65" i="17"/>
  <c r="F48" i="17"/>
  <c r="F47" i="17"/>
  <c r="F46" i="17"/>
  <c r="K63" i="17"/>
  <c r="K62" i="17"/>
  <c r="K61" i="17"/>
  <c r="K60" i="17"/>
  <c r="K59" i="17"/>
  <c r="K45" i="17"/>
  <c r="F45" i="17"/>
  <c r="K58" i="17"/>
  <c r="F44" i="17"/>
  <c r="F43" i="17"/>
  <c r="F42" i="17"/>
  <c r="K57" i="17"/>
  <c r="F41" i="17"/>
  <c r="F39" i="17"/>
  <c r="K56" i="17"/>
  <c r="K55" i="17"/>
  <c r="K54" i="17"/>
  <c r="K53" i="17"/>
  <c r="F38" i="17"/>
  <c r="K52" i="17"/>
  <c r="K51" i="17"/>
  <c r="F36" i="17"/>
  <c r="K50" i="17"/>
  <c r="F35" i="17"/>
  <c r="K49" i="17"/>
  <c r="K47" i="17"/>
  <c r="F33" i="17"/>
  <c r="K44" i="17"/>
  <c r="F32" i="17"/>
  <c r="F31" i="17"/>
  <c r="F30" i="17"/>
  <c r="K43" i="17"/>
  <c r="K42" i="17"/>
  <c r="K41" i="17"/>
  <c r="K40" i="17"/>
  <c r="K39" i="17"/>
  <c r="K38" i="17"/>
  <c r="F27" i="17"/>
  <c r="J264" i="11"/>
  <c r="I264" i="11"/>
  <c r="K37" i="17"/>
  <c r="K36" i="17"/>
  <c r="F26" i="17"/>
  <c r="K35" i="17"/>
  <c r="K34" i="17"/>
  <c r="K33" i="17"/>
  <c r="K32" i="17"/>
  <c r="K31" i="17"/>
  <c r="F25" i="17"/>
  <c r="K30" i="17"/>
  <c r="K29" i="17"/>
  <c r="K28" i="17"/>
  <c r="K26" i="17"/>
  <c r="F24" i="17"/>
  <c r="K25" i="17"/>
  <c r="K24" i="17"/>
  <c r="K23" i="17"/>
  <c r="F23" i="17"/>
  <c r="F21" i="17"/>
  <c r="K22" i="17"/>
  <c r="J263" i="11"/>
  <c r="I263" i="11"/>
  <c r="J54" i="11"/>
  <c r="I54" i="11"/>
  <c r="J53" i="11"/>
  <c r="I53" i="11"/>
  <c r="J52" i="11"/>
  <c r="I52" i="11"/>
  <c r="J262" i="11"/>
  <c r="I262" i="11"/>
  <c r="J261" i="11"/>
  <c r="I261" i="11"/>
  <c r="F20" i="17"/>
  <c r="J260" i="11"/>
  <c r="I260" i="11"/>
  <c r="L259" i="11"/>
  <c r="J259" i="11"/>
  <c r="I259" i="11"/>
  <c r="K21" i="17"/>
  <c r="F19" i="17"/>
  <c r="F18" i="17"/>
  <c r="K20" i="17"/>
  <c r="F17" i="17"/>
  <c r="L258" i="11"/>
  <c r="J258" i="11"/>
  <c r="I258" i="11"/>
  <c r="K19" i="17"/>
  <c r="L257" i="11"/>
  <c r="J257" i="11"/>
  <c r="I257" i="11"/>
  <c r="K18" i="17"/>
  <c r="K17" i="17"/>
  <c r="K15" i="17"/>
  <c r="F14" i="17"/>
  <c r="F13" i="17"/>
  <c r="K13" i="17"/>
  <c r="K12" i="17"/>
  <c r="K11" i="17"/>
  <c r="K10" i="17"/>
  <c r="F16" i="17"/>
  <c r="F15" i="17"/>
  <c r="F12" i="17"/>
  <c r="F11" i="17"/>
  <c r="D10" i="17"/>
  <c r="J46" i="11"/>
  <c r="I46" i="11"/>
  <c r="J250" i="11"/>
  <c r="I250" i="11"/>
  <c r="J249" i="11"/>
  <c r="I249" i="11"/>
  <c r="J170" i="11"/>
  <c r="I170" i="11"/>
  <c r="J147" i="11"/>
  <c r="I147" i="11"/>
  <c r="J146" i="11"/>
  <c r="I146" i="11"/>
  <c r="J133" i="11"/>
  <c r="J132" i="11"/>
  <c r="I132" i="11"/>
  <c r="J131" i="11"/>
  <c r="I131" i="11"/>
  <c r="J130" i="11"/>
  <c r="I130" i="11"/>
  <c r="J95" i="11"/>
  <c r="J94" i="11"/>
  <c r="I95" i="11"/>
  <c r="I94" i="11"/>
  <c r="J84" i="11"/>
  <c r="J45" i="11"/>
  <c r="J44" i="11"/>
  <c r="I45" i="11"/>
  <c r="I44" i="11"/>
  <c r="J248" i="11"/>
  <c r="I248" i="11"/>
  <c r="J247" i="11"/>
  <c r="I247" i="11"/>
  <c r="J246" i="11"/>
  <c r="I246" i="11"/>
  <c r="J169" i="11"/>
  <c r="I169" i="11"/>
  <c r="J168" i="11"/>
  <c r="I168" i="11"/>
  <c r="J167" i="11"/>
  <c r="I167" i="11"/>
  <c r="J166" i="11"/>
  <c r="I166" i="11"/>
  <c r="J245" i="11"/>
  <c r="I245" i="11"/>
  <c r="J43" i="11"/>
  <c r="J42" i="11"/>
  <c r="I43" i="11"/>
  <c r="I42" i="11"/>
  <c r="J41" i="11"/>
  <c r="I41" i="11"/>
  <c r="J244" i="11"/>
  <c r="I244" i="11"/>
  <c r="J165" i="11"/>
  <c r="I165" i="11"/>
  <c r="J164" i="11"/>
  <c r="I164" i="11"/>
  <c r="J163" i="11"/>
  <c r="I163" i="11"/>
  <c r="J162" i="11"/>
  <c r="I162" i="11"/>
  <c r="J161" i="11"/>
  <c r="I161" i="11"/>
  <c r="J160" i="11"/>
  <c r="I160" i="11"/>
  <c r="J159" i="11"/>
  <c r="I159" i="11"/>
  <c r="J158" i="11"/>
  <c r="I158" i="11"/>
  <c r="J157" i="11"/>
  <c r="I157" i="11"/>
  <c r="J129" i="11"/>
  <c r="J128" i="11"/>
  <c r="I129" i="11"/>
  <c r="I128" i="11"/>
  <c r="J83" i="11"/>
  <c r="J82" i="11"/>
  <c r="J40" i="11"/>
  <c r="I40" i="11"/>
  <c r="J39" i="11"/>
  <c r="I39" i="11"/>
  <c r="J38" i="11"/>
  <c r="I38" i="11"/>
  <c r="J243" i="11"/>
  <c r="I243" i="11"/>
  <c r="J242" i="11"/>
  <c r="I242" i="11"/>
  <c r="J241" i="11"/>
  <c r="I241" i="11"/>
  <c r="J240" i="11"/>
  <c r="I240" i="11"/>
  <c r="J239" i="11"/>
  <c r="I239" i="11"/>
  <c r="J238" i="11"/>
  <c r="I238" i="11"/>
  <c r="J237" i="11"/>
  <c r="I237" i="11"/>
  <c r="J236" i="11"/>
  <c r="J235" i="11"/>
  <c r="J234" i="11"/>
  <c r="I236" i="11"/>
  <c r="I235" i="11"/>
  <c r="I188" i="11"/>
  <c r="I189" i="11"/>
  <c r="I190" i="11"/>
  <c r="I191" i="11"/>
  <c r="I192" i="11"/>
  <c r="I193" i="11"/>
  <c r="I194" i="11"/>
  <c r="L181" i="11"/>
  <c r="J156" i="11"/>
  <c r="I156" i="11"/>
  <c r="J155" i="11"/>
  <c r="I155" i="11"/>
  <c r="L154" i="11"/>
  <c r="J154" i="11"/>
  <c r="I154" i="11"/>
  <c r="J127" i="11"/>
  <c r="I127" i="11"/>
  <c r="J126" i="11"/>
  <c r="I126" i="11"/>
  <c r="J125" i="11"/>
  <c r="I125" i="11"/>
  <c r="J81" i="11"/>
  <c r="I81" i="11"/>
  <c r="I12" i="11"/>
  <c r="I13" i="11"/>
  <c r="I14" i="11"/>
  <c r="I15" i="11"/>
  <c r="I16" i="11"/>
  <c r="I18" i="11"/>
  <c r="I19" i="11"/>
  <c r="I21" i="11"/>
  <c r="I22" i="11"/>
  <c r="I23" i="11"/>
  <c r="I24" i="11"/>
  <c r="I25" i="11"/>
  <c r="I26" i="11"/>
  <c r="I27" i="11"/>
  <c r="I28" i="11"/>
  <c r="I29" i="11"/>
  <c r="I30" i="11"/>
  <c r="I31" i="11"/>
  <c r="I32" i="11"/>
  <c r="I33" i="11"/>
  <c r="I34" i="11"/>
  <c r="I35" i="11"/>
  <c r="I36" i="11"/>
  <c r="I37" i="11"/>
  <c r="I55" i="11"/>
  <c r="I56" i="11"/>
  <c r="I57" i="11"/>
  <c r="I58" i="11"/>
  <c r="I59" i="11"/>
  <c r="I60" i="11"/>
  <c r="I61" i="11"/>
  <c r="I62" i="11"/>
  <c r="I63" i="11"/>
  <c r="I64" i="11"/>
  <c r="I65" i="11"/>
  <c r="I66" i="11"/>
  <c r="I67" i="11"/>
  <c r="I68" i="11"/>
  <c r="I69" i="11"/>
  <c r="I70" i="11"/>
  <c r="I72" i="11"/>
  <c r="I73" i="11"/>
  <c r="I74" i="11"/>
  <c r="I75" i="11"/>
  <c r="I76" i="11"/>
  <c r="I77" i="11"/>
  <c r="I78" i="11"/>
  <c r="I79" i="11"/>
  <c r="I80" i="11"/>
  <c r="I92" i="11"/>
  <c r="I93"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42" i="11"/>
  <c r="I143" i="11"/>
  <c r="I144" i="11"/>
  <c r="I145" i="11"/>
  <c r="I148" i="11"/>
  <c r="I149" i="11"/>
  <c r="I150" i="11"/>
  <c r="I151" i="11"/>
  <c r="I152" i="11"/>
  <c r="I153" i="11"/>
  <c r="I173"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G163" i="18"/>
  <c r="J163" i="18" s="1"/>
  <c r="F163" i="18"/>
  <c r="L13" i="11"/>
  <c r="L14" i="11"/>
  <c r="K12" i="11"/>
  <c r="K15" i="11"/>
  <c r="L11" i="11"/>
  <c r="J16" i="11"/>
  <c r="J18" i="11"/>
  <c r="J19" i="11"/>
  <c r="J20" i="11"/>
  <c r="J21" i="11"/>
  <c r="J22" i="11"/>
  <c r="J23" i="11"/>
  <c r="J24" i="11"/>
  <c r="J25" i="11"/>
  <c r="J26" i="11"/>
  <c r="J27" i="11"/>
  <c r="J28" i="11"/>
  <c r="J29" i="11"/>
  <c r="J30" i="11"/>
  <c r="J31" i="11"/>
  <c r="J32" i="11"/>
  <c r="J33" i="11"/>
  <c r="J34" i="11"/>
  <c r="J35" i="11"/>
  <c r="J36" i="11"/>
  <c r="J37"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90" i="11"/>
  <c r="J91" i="11"/>
  <c r="J92" i="11"/>
  <c r="J93"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42" i="11"/>
  <c r="J143" i="11"/>
  <c r="J144" i="11"/>
  <c r="J145" i="11"/>
  <c r="J148" i="11"/>
  <c r="J149" i="11"/>
  <c r="J150" i="11"/>
  <c r="J151" i="11"/>
  <c r="J152" i="11"/>
  <c r="J153" i="11"/>
  <c r="J173"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12" i="11"/>
  <c r="J13" i="11"/>
  <c r="J14" i="11"/>
  <c r="J15" i="11"/>
  <c r="L228" i="11"/>
  <c r="L145" i="11"/>
  <c r="L34" i="11"/>
  <c r="L33" i="11"/>
  <c r="L32" i="11"/>
  <c r="L224" i="11"/>
  <c r="L31" i="11"/>
  <c r="L214" i="11"/>
  <c r="L213" i="11"/>
  <c r="L212" i="11"/>
  <c r="L28" i="11"/>
  <c r="L211" i="11"/>
  <c r="L143" i="11"/>
  <c r="L27" i="11"/>
  <c r="L24" i="11"/>
  <c r="L209" i="11"/>
  <c r="L208" i="11"/>
  <c r="L177" i="11"/>
  <c r="L175" i="11"/>
  <c r="L73" i="11"/>
  <c r="L72" i="11"/>
  <c r="L71" i="11"/>
  <c r="L204" i="11"/>
  <c r="L203" i="11"/>
  <c r="L174" i="11"/>
  <c r="L69" i="11"/>
  <c r="L19" i="11"/>
  <c r="I11" i="11"/>
  <c r="M163" i="18"/>
  <c r="N131" i="18" s="1"/>
  <c r="L131" i="18" s="1"/>
  <c r="O125" i="18"/>
  <c r="O101" i="18"/>
  <c r="O56" i="18"/>
  <c r="O12" i="18"/>
  <c r="J12" i="18"/>
  <c r="I12" i="18"/>
  <c r="U12" i="17"/>
  <c r="U11" i="17"/>
  <c r="N45" i="18"/>
  <c r="L45" i="18" s="1"/>
  <c r="N49" i="18"/>
  <c r="N65" i="18"/>
  <c r="L65" i="18" s="1"/>
  <c r="N77" i="18"/>
  <c r="L77" i="18" s="1"/>
  <c r="N81" i="18"/>
  <c r="N93" i="18"/>
  <c r="N97" i="18"/>
  <c r="K97" i="18" s="1"/>
  <c r="N109" i="18"/>
  <c r="N113" i="18"/>
  <c r="N126" i="18"/>
  <c r="L126" i="18" s="1"/>
  <c r="N132" i="18"/>
  <c r="N144" i="18"/>
  <c r="N148" i="18"/>
  <c r="N160" i="18"/>
  <c r="L160" i="18" s="1"/>
  <c r="N15" i="18"/>
  <c r="L15" i="18" s="1"/>
  <c r="N27" i="18"/>
  <c r="K27" i="18" s="1"/>
  <c r="N22" i="18"/>
  <c r="N26" i="18"/>
  <c r="N38" i="18"/>
  <c r="K38" i="18" s="1"/>
  <c r="N42" i="18"/>
  <c r="N54" i="18"/>
  <c r="N58" i="18"/>
  <c r="N70" i="18"/>
  <c r="N74" i="18"/>
  <c r="N82" i="18"/>
  <c r="N86" i="18"/>
  <c r="N98" i="18"/>
  <c r="K98" i="18" s="1"/>
  <c r="N102" i="18"/>
  <c r="K102" i="18" s="1"/>
  <c r="N114" i="18"/>
  <c r="N118" i="18"/>
  <c r="L118" i="18" s="1"/>
  <c r="N133" i="18"/>
  <c r="N137" i="18"/>
  <c r="N145" i="18"/>
  <c r="N149" i="18"/>
  <c r="L149" i="18" s="1"/>
  <c r="N161" i="18"/>
  <c r="N16" i="18"/>
  <c r="L16" i="18" s="1"/>
  <c r="N47" i="18"/>
  <c r="K47" i="18" s="1"/>
  <c r="N55" i="18"/>
  <c r="K55" i="18" s="1"/>
  <c r="N79" i="18"/>
  <c r="N87" i="18"/>
  <c r="K87" i="18" s="1"/>
  <c r="N111" i="18"/>
  <c r="N119" i="18"/>
  <c r="N146" i="18"/>
  <c r="K146" i="18" s="1"/>
  <c r="N154" i="18"/>
  <c r="N40" i="18"/>
  <c r="L40" i="18" s="1"/>
  <c r="N48" i="18"/>
  <c r="N72" i="18"/>
  <c r="L72" i="18" s="1"/>
  <c r="N80" i="18"/>
  <c r="N104" i="18"/>
  <c r="N112" i="18"/>
  <c r="K112" i="18" s="1"/>
  <c r="L120" i="18"/>
  <c r="N129" i="18"/>
  <c r="K129" i="18" s="1"/>
  <c r="N139" i="18"/>
  <c r="N24" i="18"/>
  <c r="K24" i="18" s="1"/>
  <c r="N35" i="18"/>
  <c r="K35" i="18" s="1"/>
  <c r="N59" i="18"/>
  <c r="N67" i="18"/>
  <c r="N91" i="18"/>
  <c r="L91" i="18" s="1"/>
  <c r="N115" i="18"/>
  <c r="N124" i="18"/>
  <c r="N150" i="18"/>
  <c r="N158" i="18"/>
  <c r="L158" i="18" s="1"/>
  <c r="N44" i="18"/>
  <c r="N52" i="18"/>
  <c r="L52" i="18" s="1"/>
  <c r="N76" i="18"/>
  <c r="N84" i="18"/>
  <c r="K84" i="18" s="1"/>
  <c r="N108" i="18"/>
  <c r="L108" i="18" s="1"/>
  <c r="N116" i="18"/>
  <c r="N143" i="18"/>
  <c r="K143" i="18" s="1"/>
  <c r="N151" i="18"/>
  <c r="K151" i="18" s="1"/>
  <c r="L12" i="18"/>
  <c r="N12" i="18"/>
  <c r="O55" i="11"/>
  <c r="O11" i="11"/>
  <c r="L189" i="11"/>
  <c r="G269" i="11"/>
  <c r="F269" i="11"/>
  <c r="L198" i="11"/>
  <c r="L197" i="11"/>
  <c r="L194" i="11"/>
  <c r="L191" i="11"/>
  <c r="O173" i="11"/>
  <c r="L188" i="11"/>
  <c r="L55" i="11"/>
  <c r="L59" i="11"/>
  <c r="L67" i="11"/>
  <c r="K68" i="11"/>
  <c r="L142" i="11"/>
  <c r="O148" i="11"/>
  <c r="G267" i="11"/>
  <c r="F267" i="11"/>
  <c r="O96" i="11"/>
  <c r="J11" i="11"/>
  <c r="F8" i="10"/>
  <c r="E8" i="10"/>
  <c r="C8" i="10"/>
  <c r="F5" i="10"/>
  <c r="E5" i="10"/>
  <c r="D3" i="10"/>
  <c r="C5" i="10"/>
  <c r="M267" i="11"/>
  <c r="N266" i="11" s="1"/>
  <c r="N215" i="11"/>
  <c r="L215" i="11" s="1"/>
  <c r="N17" i="11"/>
  <c r="N33" i="11"/>
  <c r="K33" i="11" s="1"/>
  <c r="N49" i="11"/>
  <c r="N65" i="11"/>
  <c r="L65" i="11" s="1"/>
  <c r="N81" i="11"/>
  <c r="K81" i="11" s="1"/>
  <c r="N96" i="11"/>
  <c r="N112" i="11"/>
  <c r="N128" i="11"/>
  <c r="L128" i="11" s="1"/>
  <c r="N143" i="11"/>
  <c r="N159" i="11"/>
  <c r="N175" i="11"/>
  <c r="N191" i="11"/>
  <c r="K191" i="11" s="1"/>
  <c r="N207" i="11"/>
  <c r="N223" i="11"/>
  <c r="K223" i="11" s="1"/>
  <c r="N239" i="11"/>
  <c r="K239" i="11" s="1"/>
  <c r="N255" i="11"/>
  <c r="K255" i="11" s="1"/>
  <c r="N224" i="11"/>
  <c r="N241" i="11"/>
  <c r="N16" i="11"/>
  <c r="N222" i="11"/>
  <c r="N18" i="11"/>
  <c r="N34" i="11"/>
  <c r="N50" i="11"/>
  <c r="K50" i="11" s="1"/>
  <c r="N66" i="11"/>
  <c r="K66" i="11" s="1"/>
  <c r="N82" i="11"/>
  <c r="L82" i="11" s="1"/>
  <c r="N97" i="11"/>
  <c r="N113" i="11"/>
  <c r="N129" i="11"/>
  <c r="N144" i="11"/>
  <c r="N160" i="11"/>
  <c r="N176" i="11"/>
  <c r="L176" i="11" s="1"/>
  <c r="N192" i="11"/>
  <c r="L192" i="11" s="1"/>
  <c r="N208" i="11"/>
  <c r="N240" i="11"/>
  <c r="N256" i="11"/>
  <c r="K256" i="11" s="1"/>
  <c r="N209" i="11"/>
  <c r="N64" i="11"/>
  <c r="N19" i="11"/>
  <c r="N35" i="11"/>
  <c r="N51" i="11"/>
  <c r="N67" i="11"/>
  <c r="N83" i="11"/>
  <c r="N98" i="11"/>
  <c r="N114" i="11"/>
  <c r="N130" i="11"/>
  <c r="N145" i="11"/>
  <c r="K145" i="11" s="1"/>
  <c r="N161" i="11"/>
  <c r="L161" i="11" s="1"/>
  <c r="N177" i="11"/>
  <c r="K177" i="11" s="1"/>
  <c r="N193" i="11"/>
  <c r="N225" i="11"/>
  <c r="N257" i="11"/>
  <c r="N48" i="11"/>
  <c r="N20" i="11"/>
  <c r="N36" i="11"/>
  <c r="N52" i="11"/>
  <c r="K52" i="11" s="1"/>
  <c r="N68" i="11"/>
  <c r="L68" i="11" s="1"/>
  <c r="N99" i="11"/>
  <c r="N115" i="11"/>
  <c r="N131" i="11"/>
  <c r="L131" i="11" s="1"/>
  <c r="N146" i="11"/>
  <c r="N162" i="11"/>
  <c r="N178" i="11"/>
  <c r="N194" i="11"/>
  <c r="K194" i="11" s="1"/>
  <c r="N210" i="11"/>
  <c r="L210" i="11" s="1"/>
  <c r="N226" i="11"/>
  <c r="N242" i="11"/>
  <c r="N258" i="11"/>
  <c r="N103" i="11"/>
  <c r="N214" i="11"/>
  <c r="N262" i="11"/>
  <c r="N141" i="11"/>
  <c r="N63" i="11"/>
  <c r="L63" i="11" s="1"/>
  <c r="N158" i="11"/>
  <c r="K158" i="11" s="1"/>
  <c r="N21" i="11"/>
  <c r="K21" i="11" s="1"/>
  <c r="N37" i="11"/>
  <c r="K37" i="11" s="1"/>
  <c r="N53" i="11"/>
  <c r="N69" i="11"/>
  <c r="N84" i="11"/>
  <c r="L84" i="11" s="1"/>
  <c r="N100" i="11"/>
  <c r="N116" i="11"/>
  <c r="N132" i="11"/>
  <c r="N147" i="11"/>
  <c r="N163" i="11"/>
  <c r="N179" i="11"/>
  <c r="N195" i="11"/>
  <c r="K195" i="11" s="1"/>
  <c r="N211" i="11"/>
  <c r="K211" i="11" s="1"/>
  <c r="N227" i="11"/>
  <c r="L227" i="11" s="1"/>
  <c r="N243" i="11"/>
  <c r="N259" i="11"/>
  <c r="N87" i="11"/>
  <c r="K87" i="11" s="1"/>
  <c r="N182" i="11"/>
  <c r="K182" i="11" s="1"/>
  <c r="N220" i="11"/>
  <c r="N47" i="11"/>
  <c r="L47" i="11" s="1"/>
  <c r="N127" i="11"/>
  <c r="N22" i="11"/>
  <c r="L22" i="11" s="1"/>
  <c r="N38" i="11"/>
  <c r="L38" i="11" s="1"/>
  <c r="N54" i="11"/>
  <c r="K54" i="11" s="1"/>
  <c r="N70" i="11"/>
  <c r="N85" i="11"/>
  <c r="N101" i="11"/>
  <c r="N117" i="11"/>
  <c r="N133" i="11"/>
  <c r="N148" i="11"/>
  <c r="L148" i="11" s="1"/>
  <c r="N164" i="11"/>
  <c r="K164" i="11" s="1"/>
  <c r="N180" i="11"/>
  <c r="L180" i="11" s="1"/>
  <c r="N196" i="11"/>
  <c r="N212" i="11"/>
  <c r="K212" i="11" s="1"/>
  <c r="N228" i="11"/>
  <c r="K228" i="11" s="1"/>
  <c r="N244" i="11"/>
  <c r="N260" i="11"/>
  <c r="N125" i="11"/>
  <c r="L125" i="11" s="1"/>
  <c r="N79" i="11"/>
  <c r="K79" i="11" s="1"/>
  <c r="N237" i="11"/>
  <c r="K237" i="11" s="1"/>
  <c r="N32" i="11"/>
  <c r="N23" i="11"/>
  <c r="L23" i="11" s="1"/>
  <c r="N39" i="11"/>
  <c r="K39" i="11" s="1"/>
  <c r="N55" i="11"/>
  <c r="N71" i="11"/>
  <c r="K71" i="11" s="1"/>
  <c r="N86" i="11"/>
  <c r="N102" i="11"/>
  <c r="N118" i="11"/>
  <c r="L118" i="11" s="1"/>
  <c r="N134" i="11"/>
  <c r="K134" i="11" s="1"/>
  <c r="N149" i="11"/>
  <c r="N165" i="11"/>
  <c r="K165" i="11" s="1"/>
  <c r="N181" i="11"/>
  <c r="K181" i="11" s="1"/>
  <c r="N197" i="11"/>
  <c r="N213" i="11"/>
  <c r="N229" i="11"/>
  <c r="N245" i="11"/>
  <c r="N261" i="11"/>
  <c r="K261" i="11" s="1"/>
  <c r="N72" i="11"/>
  <c r="K72" i="11" s="1"/>
  <c r="N166" i="11"/>
  <c r="K166" i="11" s="1"/>
  <c r="N230" i="11"/>
  <c r="N78" i="11"/>
  <c r="N110" i="11"/>
  <c r="L110" i="11" s="1"/>
  <c r="N173" i="11"/>
  <c r="L173" i="11" s="1"/>
  <c r="N206" i="11"/>
  <c r="L206" i="11" s="1"/>
  <c r="N24" i="11"/>
  <c r="N40" i="11"/>
  <c r="L40" i="11" s="1"/>
  <c r="N56" i="11"/>
  <c r="N119" i="11"/>
  <c r="N135" i="11"/>
  <c r="N150" i="11"/>
  <c r="L150" i="11" s="1"/>
  <c r="N198" i="11"/>
  <c r="N246" i="11"/>
  <c r="N172" i="11"/>
  <c r="L172" i="11" s="1"/>
  <c r="N126" i="11"/>
  <c r="K126" i="11" s="1"/>
  <c r="N205" i="11"/>
  <c r="N80" i="11"/>
  <c r="N25" i="11"/>
  <c r="L25" i="11" s="1"/>
  <c r="N41" i="11"/>
  <c r="N57" i="11"/>
  <c r="N73" i="11"/>
  <c r="N88" i="11"/>
  <c r="N104" i="11"/>
  <c r="N120" i="11"/>
  <c r="K120" i="11" s="1"/>
  <c r="N136" i="11"/>
  <c r="N151" i="11"/>
  <c r="N167" i="11"/>
  <c r="K167" i="11" s="1"/>
  <c r="N183" i="11"/>
  <c r="N199" i="11"/>
  <c r="N231" i="11"/>
  <c r="K231" i="11" s="1"/>
  <c r="N247" i="11"/>
  <c r="N263" i="11"/>
  <c r="N218" i="11"/>
  <c r="N93" i="11"/>
  <c r="N252" i="11"/>
  <c r="N31" i="11"/>
  <c r="N111" i="11"/>
  <c r="N238" i="11"/>
  <c r="N26" i="11"/>
  <c r="K26" i="11" s="1"/>
  <c r="N42" i="11"/>
  <c r="N58" i="11"/>
  <c r="L58" i="11" s="1"/>
  <c r="N74" i="11"/>
  <c r="N89" i="11"/>
  <c r="N105" i="11"/>
  <c r="N121" i="11"/>
  <c r="L121" i="11" s="1"/>
  <c r="N137" i="11"/>
  <c r="L137" i="11" s="1"/>
  <c r="N152" i="11"/>
  <c r="N168" i="11"/>
  <c r="L168" i="11" s="1"/>
  <c r="N184" i="11"/>
  <c r="N200" i="11"/>
  <c r="N216" i="11"/>
  <c r="N232" i="11"/>
  <c r="K232" i="11" s="1"/>
  <c r="N248" i="11"/>
  <c r="N264" i="11"/>
  <c r="K264" i="11" s="1"/>
  <c r="N204" i="11"/>
  <c r="K204" i="11" s="1"/>
  <c r="N15" i="11"/>
  <c r="N253" i="11"/>
  <c r="N174" i="11"/>
  <c r="N27" i="11"/>
  <c r="N43" i="11"/>
  <c r="N59" i="11"/>
  <c r="N75" i="11"/>
  <c r="K75" i="11" s="1"/>
  <c r="N90" i="11"/>
  <c r="N106" i="11"/>
  <c r="L106" i="11" s="1"/>
  <c r="N122" i="11"/>
  <c r="L122" i="11" s="1"/>
  <c r="N138" i="11"/>
  <c r="L138" i="11" s="1"/>
  <c r="N153" i="11"/>
  <c r="N169" i="11"/>
  <c r="N185" i="11"/>
  <c r="K185" i="11" s="1"/>
  <c r="N201" i="11"/>
  <c r="N217" i="11"/>
  <c r="N233" i="11"/>
  <c r="N249" i="11"/>
  <c r="N265" i="11"/>
  <c r="N11" i="11"/>
  <c r="K11" i="11" s="1"/>
  <c r="N250" i="11"/>
  <c r="N156" i="11"/>
  <c r="N157" i="11"/>
  <c r="L157" i="11" s="1"/>
  <c r="N190" i="11"/>
  <c r="K190" i="11" s="1"/>
  <c r="N12" i="11"/>
  <c r="L12" i="11" s="1"/>
  <c r="N28" i="11"/>
  <c r="K28" i="11" s="1"/>
  <c r="N44" i="11"/>
  <c r="K44" i="11" s="1"/>
  <c r="N60" i="11"/>
  <c r="L60" i="11" s="1"/>
  <c r="N76" i="11"/>
  <c r="N91" i="11"/>
  <c r="K91" i="11" s="1"/>
  <c r="N107" i="11"/>
  <c r="L107" i="11" s="1"/>
  <c r="N123" i="11"/>
  <c r="N139" i="11"/>
  <c r="N154" i="11"/>
  <c r="K154" i="11" s="1"/>
  <c r="N170" i="11"/>
  <c r="N186" i="11"/>
  <c r="N202" i="11"/>
  <c r="L202" i="11" s="1"/>
  <c r="N234" i="11"/>
  <c r="N188" i="11"/>
  <c r="N189" i="11"/>
  <c r="N142" i="11"/>
  <c r="N13" i="11"/>
  <c r="N29" i="11"/>
  <c r="K29" i="11" s="1"/>
  <c r="N45" i="11"/>
  <c r="N61" i="11"/>
  <c r="N77" i="11"/>
  <c r="N92" i="11"/>
  <c r="L92" i="11" s="1"/>
  <c r="N108" i="11"/>
  <c r="K108" i="11" s="1"/>
  <c r="N124" i="11"/>
  <c r="N140" i="11"/>
  <c r="N155" i="11"/>
  <c r="L155" i="11" s="1"/>
  <c r="N171" i="11"/>
  <c r="L171" i="11" s="1"/>
  <c r="N187" i="11"/>
  <c r="L187" i="11" s="1"/>
  <c r="N203" i="11"/>
  <c r="K203" i="11" s="1"/>
  <c r="N219" i="11"/>
  <c r="L219" i="11" s="1"/>
  <c r="N235" i="11"/>
  <c r="K235" i="11" s="1"/>
  <c r="N251" i="11"/>
  <c r="N14" i="11"/>
  <c r="N30" i="11"/>
  <c r="L30" i="11" s="1"/>
  <c r="N46" i="11"/>
  <c r="N62" i="11"/>
  <c r="N109" i="11"/>
  <c r="L109" i="11" s="1"/>
  <c r="N236" i="11"/>
  <c r="K236" i="11" s="1"/>
  <c r="N94" i="11"/>
  <c r="L94" i="11" s="1"/>
  <c r="N221" i="11"/>
  <c r="N95" i="11"/>
  <c r="N254" i="11"/>
  <c r="K254" i="11" s="1"/>
  <c r="L16" i="11"/>
  <c r="L91" i="11"/>
  <c r="L190" i="11"/>
  <c r="O188" i="11"/>
  <c r="L56" i="11"/>
  <c r="K58" i="11"/>
  <c r="K60" i="11"/>
  <c r="K61" i="11"/>
  <c r="K140" i="11"/>
  <c r="K141" i="11"/>
  <c r="L66" i="11"/>
  <c r="L179" i="11"/>
  <c r="L193" i="11"/>
  <c r="L149" i="11"/>
  <c r="K62" i="11"/>
  <c r="K64" i="11"/>
  <c r="K63" i="11"/>
  <c r="K65" i="11"/>
  <c r="L88" i="11"/>
  <c r="K116" i="18" l="1"/>
  <c r="N61" i="18"/>
  <c r="L61" i="18" s="1"/>
  <c r="N29" i="18"/>
  <c r="K29" i="18" s="1"/>
  <c r="N17" i="18"/>
  <c r="L17" i="18" s="1"/>
  <c r="K119" i="18"/>
  <c r="K82" i="18"/>
  <c r="K22" i="18"/>
  <c r="L139" i="18"/>
  <c r="K42" i="18"/>
  <c r="L150" i="18"/>
  <c r="L67" i="18"/>
  <c r="K104" i="18"/>
  <c r="L111" i="18"/>
  <c r="K114" i="18"/>
  <c r="K93" i="18"/>
  <c r="L115" i="18"/>
  <c r="L79" i="18"/>
  <c r="K133" i="18"/>
  <c r="L124" i="18"/>
  <c r="L59" i="18"/>
  <c r="L154" i="18"/>
  <c r="K137" i="18"/>
  <c r="L74" i="18"/>
  <c r="K81" i="18"/>
  <c r="K49" i="18"/>
  <c r="L186" i="11"/>
  <c r="L90" i="11"/>
  <c r="K27" i="11"/>
  <c r="L248" i="11"/>
  <c r="K59" i="11"/>
  <c r="L93" i="11"/>
  <c r="L127" i="11"/>
  <c r="L242" i="11"/>
  <c r="L115" i="11"/>
  <c r="L240" i="11"/>
  <c r="K34" i="11"/>
  <c r="L159" i="11"/>
  <c r="L249" i="11"/>
  <c r="K253" i="11"/>
  <c r="K196" i="11"/>
  <c r="K142" i="11"/>
  <c r="L76" i="11"/>
  <c r="L43" i="11"/>
  <c r="L111" i="11"/>
  <c r="L199" i="11"/>
  <c r="L80" i="11"/>
  <c r="K55" i="11"/>
  <c r="L99" i="11"/>
  <c r="K67" i="11"/>
  <c r="L64" i="11"/>
  <c r="K208" i="11"/>
  <c r="L144" i="11"/>
  <c r="K224" i="11"/>
  <c r="L207" i="11"/>
  <c r="O267" i="11"/>
  <c r="K213" i="11"/>
  <c r="K86" i="11"/>
  <c r="K85" i="11"/>
  <c r="L100" i="11"/>
  <c r="L112" i="11"/>
  <c r="K49" i="11"/>
  <c r="L266" i="11"/>
  <c r="L216" i="11"/>
  <c r="L89" i="11"/>
  <c r="L104" i="11"/>
  <c r="K149" i="11"/>
  <c r="L140" i="11"/>
  <c r="L156" i="11"/>
  <c r="K238" i="11"/>
  <c r="L151" i="11"/>
  <c r="K197" i="11"/>
  <c r="K133" i="11"/>
  <c r="K147" i="11"/>
  <c r="K262" i="11"/>
  <c r="L178" i="11"/>
  <c r="L96" i="11"/>
  <c r="K251" i="11"/>
  <c r="L61" i="11"/>
  <c r="K233" i="11"/>
  <c r="K184" i="11"/>
  <c r="L136" i="11"/>
  <c r="K73" i="11"/>
  <c r="K17" i="11"/>
  <c r="F268" i="11"/>
  <c r="M268" i="11"/>
  <c r="N92" i="18"/>
  <c r="K92" i="18" s="1"/>
  <c r="N130" i="18"/>
  <c r="K130" i="18" s="1"/>
  <c r="L132" i="18"/>
  <c r="N33" i="18"/>
  <c r="L33" i="18" s="1"/>
  <c r="M164" i="18"/>
  <c r="N135" i="18"/>
  <c r="L135" i="18" s="1"/>
  <c r="N100" i="18"/>
  <c r="N68" i="18"/>
  <c r="L68" i="18" s="1"/>
  <c r="N36" i="18"/>
  <c r="K36" i="18" s="1"/>
  <c r="N142" i="18"/>
  <c r="K142" i="18" s="1"/>
  <c r="N107" i="18"/>
  <c r="L107" i="18" s="1"/>
  <c r="N83" i="18"/>
  <c r="L83" i="18" s="1"/>
  <c r="N51" i="18"/>
  <c r="K51" i="18" s="1"/>
  <c r="N155" i="18"/>
  <c r="L155" i="18" s="1"/>
  <c r="N96" i="18"/>
  <c r="L96" i="18" s="1"/>
  <c r="N64" i="18"/>
  <c r="L64" i="18" s="1"/>
  <c r="N32" i="18"/>
  <c r="N138" i="18"/>
  <c r="L138" i="18" s="1"/>
  <c r="N103" i="18"/>
  <c r="K103" i="18" s="1"/>
  <c r="N71" i="18"/>
  <c r="L71" i="18" s="1"/>
  <c r="N39" i="18"/>
  <c r="K39" i="18" s="1"/>
  <c r="N157" i="18"/>
  <c r="L157" i="18" s="1"/>
  <c r="N127" i="18"/>
  <c r="L127" i="18" s="1"/>
  <c r="N110" i="18"/>
  <c r="L110" i="18" s="1"/>
  <c r="N94" i="18"/>
  <c r="K94" i="18" s="1"/>
  <c r="N78" i="18"/>
  <c r="K78" i="18" s="1"/>
  <c r="N66" i="18"/>
  <c r="L66" i="18" s="1"/>
  <c r="N50" i="18"/>
  <c r="K50" i="18" s="1"/>
  <c r="N34" i="18"/>
  <c r="L34" i="18" s="1"/>
  <c r="N18" i="18"/>
  <c r="K18" i="18" s="1"/>
  <c r="N23" i="18"/>
  <c r="K23" i="18" s="1"/>
  <c r="N156" i="18"/>
  <c r="L156" i="18" s="1"/>
  <c r="N140" i="18"/>
  <c r="L140" i="18" s="1"/>
  <c r="N121" i="18"/>
  <c r="K121" i="18" s="1"/>
  <c r="N105" i="18"/>
  <c r="K105" i="18" s="1"/>
  <c r="N89" i="18"/>
  <c r="K89" i="18" s="1"/>
  <c r="N73" i="18"/>
  <c r="L73" i="18" s="1"/>
  <c r="N57" i="18"/>
  <c r="L57" i="18" s="1"/>
  <c r="N41" i="18"/>
  <c r="K41" i="18" s="1"/>
  <c r="N25" i="18"/>
  <c r="L25" i="18" s="1"/>
  <c r="N159" i="18"/>
  <c r="L159" i="18" s="1"/>
  <c r="N125" i="18"/>
  <c r="K125" i="18" s="1"/>
  <c r="N60" i="18"/>
  <c r="L60" i="18" s="1"/>
  <c r="N28" i="18"/>
  <c r="K28" i="18" s="1"/>
  <c r="N134" i="18"/>
  <c r="K134" i="18" s="1"/>
  <c r="N99" i="18"/>
  <c r="L99" i="18" s="1"/>
  <c r="N75" i="18"/>
  <c r="K75" i="18" s="1"/>
  <c r="N43" i="18"/>
  <c r="L43" i="18" s="1"/>
  <c r="N147" i="18"/>
  <c r="K147" i="18" s="1"/>
  <c r="N120" i="18"/>
  <c r="N88" i="18"/>
  <c r="L88" i="18" s="1"/>
  <c r="N56" i="18"/>
  <c r="K56" i="18" s="1"/>
  <c r="N20" i="18"/>
  <c r="K20" i="18" s="1"/>
  <c r="N128" i="18"/>
  <c r="K128" i="18" s="1"/>
  <c r="N95" i="18"/>
  <c r="L95" i="18" s="1"/>
  <c r="N63" i="18"/>
  <c r="L63" i="18" s="1"/>
  <c r="N31" i="18"/>
  <c r="K31" i="18" s="1"/>
  <c r="N153" i="18"/>
  <c r="K153" i="18" s="1"/>
  <c r="N141" i="18"/>
  <c r="K141" i="18" s="1"/>
  <c r="N122" i="18"/>
  <c r="L122" i="18" s="1"/>
  <c r="N106" i="18"/>
  <c r="L106" i="18" s="1"/>
  <c r="N90" i="18"/>
  <c r="L90" i="18" s="1"/>
  <c r="N62" i="18"/>
  <c r="K62" i="18" s="1"/>
  <c r="N46" i="18"/>
  <c r="L46" i="18" s="1"/>
  <c r="N30" i="18"/>
  <c r="K30" i="18" s="1"/>
  <c r="N14" i="18"/>
  <c r="K14" i="18" s="1"/>
  <c r="N19" i="18"/>
  <c r="L19" i="18" s="1"/>
  <c r="N152" i="18"/>
  <c r="K152" i="18" s="1"/>
  <c r="N136" i="18"/>
  <c r="L136" i="18" s="1"/>
  <c r="N117" i="18"/>
  <c r="K117" i="18" s="1"/>
  <c r="N101" i="18"/>
  <c r="K101" i="18" s="1"/>
  <c r="N85" i="18"/>
  <c r="L85" i="18" s="1"/>
  <c r="N69" i="18"/>
  <c r="K69" i="18" s="1"/>
  <c r="N53" i="18"/>
  <c r="L53" i="18" s="1"/>
  <c r="N37" i="18"/>
  <c r="K37" i="18" s="1"/>
  <c r="N21" i="18"/>
  <c r="K21" i="18" s="1"/>
  <c r="K153" i="11"/>
  <c r="K163" i="11"/>
  <c r="K46" i="11"/>
  <c r="K258" i="11"/>
  <c r="K259" i="11"/>
  <c r="K88" i="11"/>
  <c r="L217" i="11"/>
  <c r="L205" i="11"/>
  <c r="L152" i="11"/>
  <c r="L117" i="11"/>
  <c r="L113" i="11"/>
  <c r="K69" i="11"/>
  <c r="K57" i="11"/>
  <c r="L241" i="11"/>
  <c r="L245" i="11"/>
  <c r="K132" i="11"/>
  <c r="L141" i="11"/>
  <c r="K183" i="11"/>
  <c r="K12" i="18"/>
  <c r="L145" i="18"/>
  <c r="L86" i="18"/>
  <c r="L58" i="18"/>
  <c r="N13" i="18"/>
  <c r="K13" i="18" s="1"/>
  <c r="K44" i="18"/>
  <c r="L54" i="18"/>
  <c r="L26" i="18"/>
  <c r="K100" i="18"/>
  <c r="K80" i="18"/>
  <c r="K48" i="18"/>
  <c r="K144" i="18"/>
  <c r="K109" i="18"/>
  <c r="L161" i="18"/>
  <c r="K132" i="18"/>
  <c r="K76" i="18"/>
  <c r="L70" i="18"/>
  <c r="F164" i="18"/>
  <c r="K148" i="18"/>
  <c r="K113" i="18"/>
  <c r="O163" i="18"/>
  <c r="F166" i="18"/>
  <c r="L15" i="11"/>
  <c r="K179" i="11"/>
  <c r="L129" i="11"/>
  <c r="N268" i="11"/>
  <c r="K230" i="11"/>
  <c r="L244" i="11"/>
  <c r="L139" i="11"/>
  <c r="K95" i="11"/>
  <c r="K189" i="11"/>
  <c r="K123" i="11"/>
  <c r="L201" i="11"/>
  <c r="L200" i="11"/>
  <c r="L42" i="11"/>
  <c r="K31" i="11"/>
  <c r="K263" i="11"/>
  <c r="K246" i="11"/>
  <c r="K102" i="11"/>
  <c r="L220" i="11"/>
  <c r="K103" i="11"/>
  <c r="L146" i="11"/>
  <c r="K48" i="11"/>
  <c r="K114" i="11"/>
  <c r="L51" i="11"/>
  <c r="K209" i="11"/>
  <c r="L160" i="11"/>
  <c r="K18" i="11"/>
  <c r="K143" i="11"/>
  <c r="K221" i="11"/>
  <c r="L124" i="11"/>
  <c r="L77" i="11"/>
  <c r="K13" i="11"/>
  <c r="K188" i="11"/>
  <c r="K174" i="11"/>
  <c r="K252" i="11"/>
  <c r="L247" i="11"/>
  <c r="K41" i="11"/>
  <c r="K56" i="11"/>
  <c r="K78" i="11"/>
  <c r="K229" i="11"/>
  <c r="K260" i="11"/>
  <c r="L101" i="11"/>
  <c r="L116" i="11"/>
  <c r="K53" i="11"/>
  <c r="K257" i="11"/>
  <c r="K98" i="11"/>
  <c r="K35" i="11"/>
  <c r="F270" i="11"/>
  <c r="M270" i="11" s="1"/>
  <c r="L234" i="11"/>
  <c r="K265" i="11"/>
  <c r="K45" i="11"/>
  <c r="L170" i="11"/>
  <c r="L74" i="11"/>
  <c r="L135" i="11"/>
  <c r="L243" i="11"/>
  <c r="K214" i="11"/>
  <c r="K36" i="11"/>
  <c r="L225" i="11"/>
  <c r="L83" i="11"/>
  <c r="K19" i="11"/>
  <c r="K222" i="11"/>
  <c r="L62" i="11"/>
  <c r="K14" i="11"/>
  <c r="L250" i="11"/>
  <c r="L169" i="11"/>
  <c r="L105" i="11"/>
  <c r="L218" i="11"/>
  <c r="K119" i="11"/>
  <c r="K24" i="11"/>
  <c r="K32" i="11"/>
  <c r="L70" i="11"/>
  <c r="L226" i="11"/>
  <c r="L162" i="11"/>
  <c r="L20" i="11"/>
  <c r="K193" i="11"/>
  <c r="K130" i="11"/>
  <c r="L97" i="11"/>
  <c r="K175" i="11"/>
  <c r="L163" i="18" l="1"/>
  <c r="N164" i="18"/>
  <c r="K163" i="18"/>
  <c r="K267" i="11"/>
  <c r="L267" i="11"/>
  <c r="F167" i="18" l="1"/>
  <c r="F27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PATRICIA CARDENAS</author>
    <author>Johana Andrea Zambrano Jimenez</author>
    <author>Nohora Isabel</author>
    <author>tc={35144A58-1A0B-4531-AE1C-2310A19DDBAB}</author>
    <author>tc={3676F19E-003F-4E8D-AB95-37819C41913E}</author>
  </authors>
  <commentList>
    <comment ref="F9" authorId="0" shapeId="0" xr:uid="{9B6C7036-9E94-45A0-AAC5-B63C474C0EA1}">
      <text>
        <r>
          <rPr>
            <sz val="9"/>
            <color indexed="81"/>
            <rFont val="Tahoma"/>
            <family val="2"/>
          </rPr>
          <t>Marque en cual tipo considera que se encuentra el Sub- Factor, según aplique.</t>
        </r>
      </text>
    </comment>
    <comment ref="H9" authorId="0" shapeId="0" xr:uid="{B3966938-C01D-4415-B37C-BAD17035F9A7}">
      <text>
        <r>
          <rPr>
            <sz val="9"/>
            <color indexed="81"/>
            <rFont val="Tahoma"/>
            <family val="2"/>
          </rPr>
          <t>Califique cada Subfactor, según instrucciones.</t>
        </r>
      </text>
    </comment>
    <comment ref="K9" authorId="1" shapeId="0" xr:uid="{7F5896FD-73C7-4F7A-8B94-726BBB7B9DF5}">
      <text>
        <r>
          <rPr>
            <sz val="9"/>
            <color indexed="81"/>
            <rFont val="Tahoma"/>
            <family val="2"/>
          </rPr>
          <t xml:space="preserve">Esta información se genera de manera automática
</t>
        </r>
      </text>
    </comment>
    <comment ref="L9" authorId="1" shapeId="0" xr:uid="{8DA15053-E7AF-4088-9F21-01E013FD46CE}">
      <text>
        <r>
          <rPr>
            <sz val="9"/>
            <color indexed="81"/>
            <rFont val="Tahoma"/>
            <family val="2"/>
          </rPr>
          <t xml:space="preserve">
Esta información se genera de manera automática</t>
        </r>
      </text>
    </comment>
    <comment ref="N9" authorId="2" shapeId="0" xr:uid="{00000000-0006-0000-0500-000005000000}">
      <text>
        <r>
          <rPr>
            <b/>
            <sz val="8"/>
            <color indexed="81"/>
            <rFont val="Tahoma"/>
            <family val="2"/>
          </rPr>
          <t>Nohora Isabel:</t>
        </r>
        <r>
          <rPr>
            <sz val="8"/>
            <color indexed="81"/>
            <rFont val="Tahoma"/>
            <family val="2"/>
          </rPr>
          <t xml:space="preserve">
Asignar el peso entre 0.0 y 1.0 (siendo el 0.0 no muy importante para alcanzar el éxito de la organización y el 1.0 muy importante para alcanzar el éxito de la organización). Sin importar el número de factores (fortalezas y debilidades), la sumatoria total de los pesos debe dar 1.0</t>
        </r>
      </text>
    </comment>
    <comment ref="I10" authorId="2" shapeId="0" xr:uid="{BEEBF00F-972C-492B-9265-EDE65F92476C}">
      <text>
        <r>
          <rPr>
            <sz val="9"/>
            <color indexed="81"/>
            <rFont val="Tahoma"/>
            <family val="2"/>
          </rPr>
          <t xml:space="preserve">
Esta información se genera de manera automática </t>
        </r>
      </text>
    </comment>
    <comment ref="J10" authorId="2" shapeId="0" xr:uid="{A62C14C2-1EE2-43A9-A456-6488D179DC00}">
      <text>
        <r>
          <rPr>
            <sz val="9"/>
            <color indexed="81"/>
            <rFont val="Tahoma"/>
            <family val="2"/>
          </rPr>
          <t xml:space="preserve">
Esta información se genera de manera automática </t>
        </r>
      </text>
    </comment>
    <comment ref="M10" authorId="0" shapeId="0" xr:uid="{00000000-0006-0000-0500-000006000000}">
      <text>
        <r>
          <rPr>
            <sz val="9"/>
            <color indexed="81"/>
            <rFont val="Tahoma"/>
            <family val="2"/>
          </rPr>
          <t>Aquí digite el %de participación que tiene el Subfactor dentro del Factor, Sin que el total de los mismos exceda el 100% (Columna "Verificaciones").</t>
        </r>
      </text>
    </comment>
    <comment ref="N10" authorId="1" shapeId="0" xr:uid="{D7C04C74-BA1F-4156-9BA9-093387F645F4}">
      <text>
        <r>
          <rPr>
            <sz val="9"/>
            <color indexed="81"/>
            <rFont val="Tahoma"/>
            <family val="2"/>
          </rPr>
          <t xml:space="preserve">
Esta información se genera de manera automática </t>
        </r>
      </text>
    </comment>
    <comment ref="C76" authorId="3" shapeId="0" xr:uid="{35144A58-1A0B-4531-AE1C-2310A19DDBAB}">
      <text>
        <t>[Comentario encadenado]
Su versión de Excel le permite leer este comentario encadenado; sin embargo, las ediciones que se apliquen se quitarán si el archivo se abre en una versión más reciente de Excel. Más información: https://go.microsoft.com/fwlink/?linkid=870924
Comentario:
    Preguntar a Karina</t>
      </text>
    </comment>
    <comment ref="C133" authorId="4" shapeId="0" xr:uid="{3676F19E-003F-4E8D-AB95-37819C41913E}">
      <text>
        <t>[Comentario encadenado]
Su versión de Excel le permite leer este comentario encadenado; sin embargo, las ediciones que se apliquen se quitarán si el archivo se abre en una versión más reciente de Excel. Más información: https://go.microsoft.com/fwlink/?linkid=870924
Comentario:
    No es claro ampliar el sub-factor y su descripción)</t>
      </text>
    </comment>
    <comment ref="P267" authorId="1" shapeId="0" xr:uid="{D7447A30-E095-4143-8306-D85F3719FEB9}">
      <text>
        <r>
          <rPr>
            <sz val="9"/>
            <color indexed="81"/>
            <rFont val="Tahoma"/>
            <family val="2"/>
          </rPr>
          <t xml:space="preserve">Realizar análisis cualitativo del resultado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PATRICIA CARDENAS</author>
    <author>Johana Andrea Zambrano Jimenez</author>
    <author>Nohora Isabel</author>
    <author>tc={A9D91BD5-4F55-4453-9769-971D09F1FC15}</author>
  </authors>
  <commentList>
    <comment ref="F10" authorId="0" shapeId="0" xr:uid="{7049429A-407E-48B3-B693-C70400CB86A9}">
      <text>
        <r>
          <rPr>
            <sz val="9"/>
            <color indexed="81"/>
            <rFont val="Tahoma"/>
            <family val="2"/>
          </rPr>
          <t>Marque con (X) el tipo de Factor, según aplique.</t>
        </r>
      </text>
    </comment>
    <comment ref="H10" authorId="0" shapeId="0" xr:uid="{80693467-6CAA-49E2-AA1E-F1379E5C4756}">
      <text>
        <r>
          <rPr>
            <sz val="9"/>
            <color indexed="81"/>
            <rFont val="Tahoma"/>
            <family val="2"/>
          </rPr>
          <t>Califique cada Subfactor, según instrucciones.</t>
        </r>
      </text>
    </comment>
    <comment ref="K10" authorId="1" shapeId="0" xr:uid="{E5816337-50BE-496E-8030-F1DB6C82408C}">
      <text>
        <r>
          <rPr>
            <sz val="9"/>
            <color indexed="81"/>
            <rFont val="Tahoma"/>
            <family val="2"/>
          </rPr>
          <t xml:space="preserve">
Esta información se genera de manera automática</t>
        </r>
      </text>
    </comment>
    <comment ref="L10" authorId="1" shapeId="0" xr:uid="{AB6FAD77-B2F8-42D2-A7EC-778DDFF1112D}">
      <text>
        <r>
          <rPr>
            <sz val="9"/>
            <color indexed="81"/>
            <rFont val="Tahoma"/>
            <family val="2"/>
          </rPr>
          <t xml:space="preserve">
Esta información se genera de manera automática</t>
        </r>
      </text>
    </comment>
    <comment ref="M10" authorId="1" shapeId="0" xr:uid="{BF84384A-833F-4442-A54B-E3E3A5118738}">
      <text>
        <r>
          <rPr>
            <sz val="9"/>
            <color indexed="81"/>
            <rFont val="Tahoma"/>
            <family val="2"/>
          </rPr>
          <t xml:space="preserve">
Esta información se genera de manera automática</t>
        </r>
      </text>
    </comment>
    <comment ref="N10" authorId="2" shapeId="0" xr:uid="{A7D9E0CC-896F-42DD-A894-FFB598F6011C}">
      <text>
        <r>
          <rPr>
            <sz val="8"/>
            <color indexed="81"/>
            <rFont val="Tahoma"/>
            <family val="2"/>
          </rPr>
          <t xml:space="preserve">
Asignar el peso entre 0.0 y 1.0 (siendo el 0.0 no muy importante para alcanzar el éxito de la organización y el 1.0 muy importante para alcanzar el éxito de la organización). Sin importar el número de factores (fortalezas y debilidades), la sumatoria total de los pesos debe dar 1.0</t>
        </r>
      </text>
    </comment>
    <comment ref="O10" authorId="1" shapeId="0" xr:uid="{7AA17D11-A2B4-46F8-B29A-995F67C7EE4D}">
      <text>
        <r>
          <rPr>
            <sz val="9"/>
            <color indexed="81"/>
            <rFont val="Tahoma"/>
            <family val="2"/>
          </rPr>
          <t xml:space="preserve">
Esta información se genera de manera automática</t>
        </r>
      </text>
    </comment>
    <comment ref="I11" authorId="2" shapeId="0" xr:uid="{0BCAE706-91C0-485C-ACAC-F11998537CE6}">
      <text>
        <r>
          <rPr>
            <sz val="9"/>
            <color indexed="81"/>
            <rFont val="Tahoma"/>
            <family val="2"/>
          </rPr>
          <t xml:space="preserve">
Esta información se genera de manera automática</t>
        </r>
      </text>
    </comment>
    <comment ref="J11" authorId="2" shapeId="0" xr:uid="{A84CDAC6-4780-4DB0-A0D4-E9D85B681B64}">
      <text>
        <r>
          <rPr>
            <sz val="9"/>
            <color indexed="81"/>
            <rFont val="Tahoma"/>
            <family val="2"/>
          </rPr>
          <t xml:space="preserve">
Esta información se genera de manera automática</t>
        </r>
      </text>
    </comment>
    <comment ref="M11" authorId="0" shapeId="0" xr:uid="{8B42729E-8B12-4AE7-9332-2CE177ACB88F}">
      <text>
        <r>
          <rPr>
            <sz val="9"/>
            <color indexed="81"/>
            <rFont val="Tahoma"/>
            <family val="2"/>
          </rPr>
          <t>Aquí digite el %de participación que tiene el Subfactor dentro del Factor, Sin que el total de los mismos exceda el 100% (Columna "Verificaciones").</t>
        </r>
      </text>
    </comment>
    <comment ref="C85" authorId="3" shapeId="0" xr:uid="{A9D91BD5-4F55-4453-9769-971D09F1FC15}">
      <text>
        <t>[Comentario encadenado]
Su versión de Excel le permite leer este comentario encadenado; sin embargo, las ediciones que se apliquen se quitarán si el archivo se abre en una versión más reciente de Excel. Más información: https://go.microsoft.com/fwlink/?linkid=870924
Comentario:
    Inmersa en la fila 79</t>
      </text>
    </comment>
    <comment ref="P163" authorId="1" shapeId="0" xr:uid="{7A8E3AE5-4D76-4E6A-9ABE-AB5D5E4FD142}">
      <text>
        <r>
          <rPr>
            <sz val="9"/>
            <color indexed="81"/>
            <rFont val="Tahoma"/>
            <family val="2"/>
          </rPr>
          <t xml:space="preserve">
Realizar análisis cualitativo del resultado 
</t>
        </r>
      </text>
    </comment>
    <comment ref="M164" authorId="0" shapeId="0" xr:uid="{1EEBDC50-CC82-41FD-A7E0-7BDB63FB28D0}">
      <text>
        <r>
          <rPr>
            <b/>
            <sz val="9"/>
            <color indexed="81"/>
            <rFont val="Tahoma"/>
            <family val="2"/>
          </rPr>
          <t>Comprobación de Peso total por FACTORES.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tc={B1A92285-CB50-47E6-B3C1-A317397FECB3}</author>
    <author>tc={7C69A455-3C46-496A-A772-ADBD8B04D402}</author>
  </authors>
  <commentList>
    <comment ref="O18" authorId="0" shapeId="0" xr:uid="{B1A92285-CB50-47E6-B3C1-A317397FECB3}">
      <text>
        <t>[Comentario encadenado]
Su versión de Excel le permite leer este comentario encadenado; sin embargo, las ediciones que se apliquen se quitarán si el archivo se abre en una versión más reciente de Excel. Más información: https://go.microsoft.com/fwlink/?linkid=870924
Comentario:
    Hace parte del Plan de trabajo de Escazu</t>
      </text>
    </comment>
    <comment ref="B123" authorId="1" shapeId="0" xr:uid="{7C69A455-3C46-496A-A772-ADBD8B04D402}">
      <text>
        <t>[Comentario encadenado]
Su versión de Excel le permite leer este comentario encadenado; sin embargo, las ediciones que se apliquen se quitarán si el archivo se abre en una versión más reciente de Excel. Más información: https://go.microsoft.com/fwlink/?linkid=870924
Comentario:
    No es claro que esta debilidad se solucione con SILA II, se sugiere revisar y definir una estrategia que le apunte a solucionar las demoras de los proyectos en desarrollo, así como las actividades que se ejecutarán para cumplir la estrategia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tc={BEED6CC4-B63F-461E-9DDD-FB5E947C9C5A}</author>
  </authors>
  <commentList>
    <comment ref="D55" authorId="0" shapeId="0" xr:uid="{BEED6CC4-B63F-461E-9DDD-FB5E947C9C5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Queda en el contexto </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<sst xmlns="http://schemas.openxmlformats.org/spreadsheetml/2006/main" count="6850" uniqueCount="2326">
  <si>
    <t>Términos</t>
  </si>
  <si>
    <t>(DIVISIÓN EN TABLA INT/EXT DE % SEGÚN USUARIO)</t>
  </si>
  <si>
    <t>LINEAS ESTRATEGICAS</t>
  </si>
  <si>
    <t>Puntajes Factores Internos</t>
  </si>
  <si>
    <t>Matriz (mínimos)</t>
  </si>
  <si>
    <t>Reunion de 24-Marzo-2021: Se cambio por la conclusion de que si es "Muy relevante" se llevara a la Matriz DOFA</t>
  </si>
  <si>
    <t>Contribuir a la implementación de un modelo de gestión pública efectivo, orientado a resultados y a la satisfacción de sus grupos de interés</t>
  </si>
  <si>
    <t>Cantidad</t>
  </si>
  <si>
    <t>Puntaje</t>
  </si>
  <si>
    <t>Fortalezas</t>
  </si>
  <si>
    <t>Debilidades</t>
  </si>
  <si>
    <t>Gestionar el conocimiento y la innovación en los procesos de evaluación y seguimiento de las licencias, permisos y trámites ambientales con transparencia</t>
  </si>
  <si>
    <t>Incrementar la credibilidad en la entidad por parte de sus grupos de interés</t>
  </si>
  <si>
    <t>Puntajes Factores Externos</t>
  </si>
  <si>
    <t>Contribuir al desarrollo sostenible ambiental a partir de un efectivo proceso de evaluación y seguimiento.</t>
  </si>
  <si>
    <t xml:space="preserve">Oportunidades </t>
  </si>
  <si>
    <t>Amenazas</t>
  </si>
  <si>
    <t>OPORTUNIDAD/FORTALEZA</t>
  </si>
  <si>
    <t>AMENAZA/DEBILIDAD</t>
  </si>
  <si>
    <t xml:space="preserve">Nivel </t>
  </si>
  <si>
    <t xml:space="preserve">Criterio </t>
  </si>
  <si>
    <t>Si</t>
  </si>
  <si>
    <t>Muy Relevante</t>
  </si>
  <si>
    <t>No Relevante</t>
  </si>
  <si>
    <t>No</t>
  </si>
  <si>
    <t>Relevante</t>
  </si>
  <si>
    <t>Poco Relevante</t>
  </si>
  <si>
    <t>POSIBLE FORMULA PARA TRAER A DOFA</t>
  </si>
  <si>
    <r>
      <t xml:space="preserve">Solo traer relevantes según </t>
    </r>
    <r>
      <rPr>
        <b/>
        <i/>
        <sz val="11"/>
        <color theme="1"/>
        <rFont val="Calibri"/>
        <family val="2"/>
        <scheme val="minor"/>
      </rPr>
      <t>Valores Mínimos:</t>
    </r>
  </si>
  <si>
    <t>Falta ver opciones:</t>
  </si>
  <si>
    <t>COINCIDIR-SI-NO-BUSCAR</t>
  </si>
  <si>
    <t>SI(F.Internos!$K$4:$K$22&gt;=Tablero!$E$5;BUSCARV("*";F.Internos!$A$1:$M$25;3;FALSO))</t>
  </si>
  <si>
    <t>SI(C2&gt;=30;BUSCARV("Tomas";A2:B10;2);0)</t>
  </si>
  <si>
    <t>BUSCARV(F.Internos!K4:K22&gt;Tablero!$E$5;F.Internos!$C$4:$L$22;3;1)</t>
  </si>
  <si>
    <t>BUSCARV(SI(F.Internos!K4:K22&gt;Tablero!$E$5;BUSCARV(F.Internos!B4:B22;F.Internos!$C$4:$L$22;3;1)))</t>
  </si>
  <si>
    <t>SI(F.Internos!K4:K22&gt;=Tablero!$E$5;BUSCARV(F.Internos!$C$4:$C$22;F.Internos!$C$4:$L$22;3;0))</t>
  </si>
  <si>
    <t>Y(Fecha reserva&gt;=Fecha inicio operaciones; Fecha reserva&lt;=Fecha fin operaciones)
MES(Fecha reserva)&gt;=BUSCARV(Crucero;$E$2:$G$5;2;0)
MES(Fecha reserva)&lt;=BUSCARV(Crucero;$E$2:$G$5;3;0)
Y(MES(B2)&gt;=BUSCARV(A2;$E$2:$G$5;2;0);MES(B2)&lt;=BUSCARV(A2;$E$2:$G$5;3;0))</t>
  </si>
  <si>
    <t>SI(F.Internos!$K$4:$K$22&gt;=Tablero!$E$5;BUSCARV("*o";F.Internos!$A$1:$M$25;3);0)</t>
  </si>
  <si>
    <t>SI.ERROR(SI(F.Internos!$K$4:$K$22&gt;=Tablero!$E$5;BUSCARV("*";F.Internos!$A$1:$M$25;3);1))</t>
  </si>
  <si>
    <t>SI.ERROR(SI(F.Internos!$K$4:$K$22&gt;=Tablero!$E$5;BUSCARV("*";F.Internos!$A$1:$M$25;3;);0);0)</t>
  </si>
  <si>
    <t>(SI(F.Internos!$K$4:$K$22&gt;=Tablero!$E$5;BUSCARV("*";F.Internos!$A$4:$M$22;3;VERDADERO);"");"")</t>
  </si>
  <si>
    <t>INDICE(SI(F.Internos!$K$4:$K$22&gt;=Tablero!$E$5;BUSCARV("";F.Internos!$A$4:$M$22;3;FALSO);0);0)</t>
  </si>
  <si>
    <t>SI.ERROR(SI(F.Internos!$K$4:$K$22&gt;=Tablero!$E$5;BUSCARV("";F.Internos!$A$4:$M$22;3;FALSO);0);1)</t>
  </si>
  <si>
    <t>Dependencias</t>
  </si>
  <si>
    <t xml:space="preserve">Procesos   </t>
  </si>
  <si>
    <t>Grupos de interes</t>
  </si>
  <si>
    <t>Transversal</t>
  </si>
  <si>
    <t>Dirección - Despacho</t>
  </si>
  <si>
    <t>Usuarios</t>
  </si>
  <si>
    <t>Persona natural</t>
  </si>
  <si>
    <t>Oficina Asesora de Planeación</t>
  </si>
  <si>
    <t>Empresas</t>
  </si>
  <si>
    <t>OAJ - Despacho</t>
  </si>
  <si>
    <t>Participación Ciudadana</t>
  </si>
  <si>
    <t>Academia</t>
  </si>
  <si>
    <t>OAJ - G. Defensa Jurídica</t>
  </si>
  <si>
    <t xml:space="preserve">Instrumentos y Regionalización </t>
  </si>
  <si>
    <t>Entidades públicas</t>
  </si>
  <si>
    <t>OAJ - G. Actuaciones Sancionatorias Ambientales</t>
  </si>
  <si>
    <t xml:space="preserve">Evaluación de Licenciamiento Ambiental </t>
  </si>
  <si>
    <t>Agremiaciones</t>
  </si>
  <si>
    <t>OAJ - G. Cobro  Coactivo</t>
  </si>
  <si>
    <t xml:space="preserve">Seguimiento de Licenciamiento Ambiental </t>
  </si>
  <si>
    <t>Ciudadanía</t>
  </si>
  <si>
    <t>Habitante del área de influencia de los POA</t>
  </si>
  <si>
    <t>OAJ - G. Conceptos Jurídicos</t>
  </si>
  <si>
    <t xml:space="preserve">Evaluación de Permisos y Trámites Ambientales </t>
  </si>
  <si>
    <t>Propietario de predios de los POA</t>
  </si>
  <si>
    <t>Oficina de Control Interno</t>
  </si>
  <si>
    <t xml:space="preserve">Seguimiento de Permisos y Trámites Ambientales </t>
  </si>
  <si>
    <t>Líder comunitario</t>
  </si>
  <si>
    <t>Oficina de Tecnologías de la Información</t>
  </si>
  <si>
    <t xml:space="preserve">Actuaciones Sancionatorias Ambientales </t>
  </si>
  <si>
    <t>Comunidad étnica o campesina</t>
  </si>
  <si>
    <t>Oficina de Control Disciplinario Interno</t>
  </si>
  <si>
    <t>Procesos Disciplinarios</t>
  </si>
  <si>
    <t>Ciudadanía general</t>
  </si>
  <si>
    <t>SELA - Despacho</t>
  </si>
  <si>
    <t>Gestión Financiera</t>
  </si>
  <si>
    <t>Seguidores redes sociales e internautas</t>
  </si>
  <si>
    <t>SELA - G. Energía, Presas, Represas, Trasvases y Embalses</t>
  </si>
  <si>
    <t xml:space="preserve">Gestión Contractual </t>
  </si>
  <si>
    <t>Investigador (academia/ estudiante)</t>
  </si>
  <si>
    <t>SELA - G. Evaluación de Agroquímicos y Proyectos Especiales</t>
  </si>
  <si>
    <t>Gestión Administrativa</t>
  </si>
  <si>
    <t>Anónimo</t>
  </si>
  <si>
    <t>SELA - G. Infraestructura</t>
  </si>
  <si>
    <t xml:space="preserve">Atención al Ciudadano </t>
  </si>
  <si>
    <t>Sociedad civil</t>
  </si>
  <si>
    <t>Organizaciones no Gubernamentales</t>
  </si>
  <si>
    <t>SELA - G. Minería</t>
  </si>
  <si>
    <t xml:space="preserve">Gestión del Talento Humano </t>
  </si>
  <si>
    <t>Organizaciones comunitarias y sociales de base</t>
  </si>
  <si>
    <t>SELA - G. Hidrocarburos</t>
  </si>
  <si>
    <t xml:space="preserve">Gestión Documental </t>
  </si>
  <si>
    <t>Veedurías y otras formas de ejercer control social</t>
  </si>
  <si>
    <t>SELA - G. Valoración y manejo de impactos en trámites de evaluación</t>
  </si>
  <si>
    <t>Gestión Jurídica</t>
  </si>
  <si>
    <t>Colectivos de ambientalistas</t>
  </si>
  <si>
    <t>SSLA - Despacho</t>
  </si>
  <si>
    <t xml:space="preserve">Control, Evaluación y Mejora </t>
  </si>
  <si>
    <t>Movimientos sociales</t>
  </si>
  <si>
    <t>Usuarios Internos</t>
  </si>
  <si>
    <t>SSLA - G. Medio Magdalena, Cauca-Catatumbo</t>
  </si>
  <si>
    <t xml:space="preserve">Todos los procesos </t>
  </si>
  <si>
    <t>Universidades</t>
  </si>
  <si>
    <t>SSLA - G. Orinoquía-Amazonas</t>
  </si>
  <si>
    <t>Todos los procesos de apoyo</t>
  </si>
  <si>
    <t>Medios de comunicación</t>
  </si>
  <si>
    <t>Periodistas y líderes de opinión</t>
  </si>
  <si>
    <t>SSLA - G. Alto Magdalena-Cauca</t>
  </si>
  <si>
    <t xml:space="preserve">Todos los procesos misionales </t>
  </si>
  <si>
    <t>Cabezas de sector (ministerios y departamentos administrativos) y sus entidades adscritas o vinculadas (empresas de servicios públicos)</t>
  </si>
  <si>
    <t>SSLA - G. Caribe-Pacífico</t>
  </si>
  <si>
    <t>Entidades territoriales (gobernaciones y alcaldías)</t>
  </si>
  <si>
    <t>SSLA - G. de Seguimiento Agroquímicos y Proyectos Especiales</t>
  </si>
  <si>
    <t xml:space="preserve">Entidades de régimen o carácter especial (agencias sectoriales, CAR, Banco de la República, DIAN, CNSC) </t>
  </si>
  <si>
    <t>SSLA - G. Valoración y manejo de impactos en procesos de seguimiento</t>
  </si>
  <si>
    <t>Empresas industriales y comerciales del Estado y Sociedades de Economía Mixta</t>
  </si>
  <si>
    <t>Organismos de control</t>
  </si>
  <si>
    <t>SIPTA - Despacho</t>
  </si>
  <si>
    <t>Fuerza pública</t>
  </si>
  <si>
    <t xml:space="preserve">Organismos internacionales
</t>
  </si>
  <si>
    <t>SIPTA - G. Instrumentos</t>
  </si>
  <si>
    <t>Asambleas y Concejos</t>
  </si>
  <si>
    <t>SIPTA - G. Regionalización y centro de monitoreo</t>
  </si>
  <si>
    <t>Entidades de la Rama Judicial</t>
  </si>
  <si>
    <t>SIPTA - G. Permisos y trámites ambientales</t>
  </si>
  <si>
    <t>Entidades de la Rama Legislativa</t>
  </si>
  <si>
    <t>SIPTA - G. Certificaciones y vistos buenos</t>
  </si>
  <si>
    <t>Ministerio Público (Procuraduría General de la Nación, Defensoría del Pueblo y Personerías Distritales y Municipales)</t>
  </si>
  <si>
    <t>SMPCA - Despacho</t>
  </si>
  <si>
    <t>Contraloría General de la República y contralorías territoriales</t>
  </si>
  <si>
    <t>SMPCA - G. Participación Ciudadana</t>
  </si>
  <si>
    <t xml:space="preserve">Contaduría General de la Nación </t>
  </si>
  <si>
    <t>SMPCA - G. de Servicio al Ciudadano</t>
  </si>
  <si>
    <t>Superintendencias</t>
  </si>
  <si>
    <t>Organizaciones intergubernamentales</t>
  </si>
  <si>
    <t>SAF - Despacho</t>
  </si>
  <si>
    <t>Agencias de cooperación</t>
  </si>
  <si>
    <t>SAF - Gestión Contractual</t>
  </si>
  <si>
    <t>Redes de Instituciones Públicas Internacionales</t>
  </si>
  <si>
    <t>SAF - Gestión Administrativa</t>
  </si>
  <si>
    <t>Autoridades Ambientales pares internacionales</t>
  </si>
  <si>
    <t>SAF - Gestión Documental</t>
  </si>
  <si>
    <t>SAF - Gestión Humana</t>
  </si>
  <si>
    <t>SAF - Gestión Financiera y Presupuestal</t>
  </si>
  <si>
    <t>SAF - Gestión de Notificaciones</t>
  </si>
  <si>
    <t xml:space="preserve">FORTALEZAS </t>
  </si>
  <si>
    <t xml:space="preserve">APLICACIÓN </t>
  </si>
  <si>
    <t xml:space="preserve">TEMAS FORTALEZAS </t>
  </si>
  <si>
    <t xml:space="preserve">TEMAS DEBILIDADES </t>
  </si>
  <si>
    <t xml:space="preserve">TEMAS OPORTUNIDADES </t>
  </si>
  <si>
    <t xml:space="preserve">TEMAS AMENAZAS </t>
  </si>
  <si>
    <t>F1</t>
  </si>
  <si>
    <t>Competencia, experticia, equipo  interdisciplinario y conocimiento técnico</t>
  </si>
  <si>
    <t>Competencias del Talento Humano</t>
  </si>
  <si>
    <t xml:space="preserve">Objetivos de desarrollo sostenible </t>
  </si>
  <si>
    <t xml:space="preserve">Cambio de gobierno </t>
  </si>
  <si>
    <t>Índice de Color</t>
  </si>
  <si>
    <t>ISO 9001</t>
  </si>
  <si>
    <t>F2</t>
  </si>
  <si>
    <t>Creación y posicionamiento de la SMPCA</t>
  </si>
  <si>
    <t>Misional</t>
  </si>
  <si>
    <t>Reestructuración</t>
  </si>
  <si>
    <t xml:space="preserve">Conocimiento misionalidad </t>
  </si>
  <si>
    <t xml:space="preserve">Credibilidad y confianza </t>
  </si>
  <si>
    <t xml:space="preserve">Respuesta de entes reguladores </t>
  </si>
  <si>
    <t> </t>
  </si>
  <si>
    <t xml:space="preserve">Competencia </t>
  </si>
  <si>
    <t>ISO 14001</t>
  </si>
  <si>
    <t>F3</t>
  </si>
  <si>
    <t xml:space="preserve">Creación de la Oficina de Control Interno dentro de la estructura organizacional </t>
  </si>
  <si>
    <t xml:space="preserve">Estratégico </t>
  </si>
  <si>
    <t xml:space="preserve">Participación grupos de interés </t>
  </si>
  <si>
    <t>Trabajo de OTI</t>
  </si>
  <si>
    <t xml:space="preserve">Crecimiento económico </t>
  </si>
  <si>
    <t xml:space="preserve">Reactivación económica </t>
  </si>
  <si>
    <t>ISO 27001</t>
  </si>
  <si>
    <t>F4</t>
  </si>
  <si>
    <t>Desarrollo e implementación de metodologías participativas para la formulación de planes</t>
  </si>
  <si>
    <t xml:space="preserve">Apoyo </t>
  </si>
  <si>
    <t xml:space="preserve">Articulación planeación </t>
  </si>
  <si>
    <t xml:space="preserve">Grupos de interés </t>
  </si>
  <si>
    <t xml:space="preserve">Presupuesto de la nación </t>
  </si>
  <si>
    <t xml:space="preserve">Demoras en los procesos estatales </t>
  </si>
  <si>
    <t>Grupos de interés</t>
  </si>
  <si>
    <t>ISO 45001</t>
  </si>
  <si>
    <t>F5</t>
  </si>
  <si>
    <t>Articulación y fortalecimiento de la planeación estratégica de la entidad</t>
  </si>
  <si>
    <t xml:space="preserve">Misional - Apoyo </t>
  </si>
  <si>
    <t xml:space="preserve">Información estadística </t>
  </si>
  <si>
    <t xml:space="preserve">Apropiación instrumentos de planeación </t>
  </si>
  <si>
    <t>Inversión Extranjera Directa</t>
  </si>
  <si>
    <t>Emergencia sanitaria - COVID 19</t>
  </si>
  <si>
    <t>Centro de monitoreo</t>
  </si>
  <si>
    <t>Todos los sistemas de gestión</t>
  </si>
  <si>
    <t>F6</t>
  </si>
  <si>
    <t>Innovación en la generación y análisis de la información estadística</t>
  </si>
  <si>
    <t xml:space="preserve">Estratégico- Apoyo </t>
  </si>
  <si>
    <t xml:space="preserve">Cumplimiento de metas y planes </t>
  </si>
  <si>
    <t xml:space="preserve">Sistematización de la información </t>
  </si>
  <si>
    <t xml:space="preserve">Grupos de Interés </t>
  </si>
  <si>
    <t xml:space="preserve">Complejidad de proyectos </t>
  </si>
  <si>
    <t>Planeación</t>
  </si>
  <si>
    <t>F7</t>
  </si>
  <si>
    <t>Fortalecimiento a los mecanismos de seguimiento y monitoreo</t>
  </si>
  <si>
    <t xml:space="preserve">Racionalización trámites </t>
  </si>
  <si>
    <t xml:space="preserve">Articulación Instrumentos </t>
  </si>
  <si>
    <t>Convenios de cooperación nacionales e internacionales</t>
  </si>
  <si>
    <t xml:space="preserve">Políticas del gobierno </t>
  </si>
  <si>
    <t>Finanzas y Objetivos Estratégicos (SAF-OAP)</t>
  </si>
  <si>
    <t>F8</t>
  </si>
  <si>
    <t xml:space="preserve">Creación de la Oficina Tecnologías de la Información como resultado de la reestructuración </t>
  </si>
  <si>
    <t xml:space="preserve">Instrumentos </t>
  </si>
  <si>
    <t>Articulación Instrumentos (OTI)</t>
  </si>
  <si>
    <t xml:space="preserve">Convenios inter-insticionales </t>
  </si>
  <si>
    <t xml:space="preserve">Reducción recaudo </t>
  </si>
  <si>
    <t>SIG y SGA</t>
  </si>
  <si>
    <t>F9</t>
  </si>
  <si>
    <t>Racionalización de trámites y optimización de los procesos de evaluación y seguimiento de licencias, permisos y trámites ambientales (SIPTA)</t>
  </si>
  <si>
    <t xml:space="preserve">Centro Monitoreo </t>
  </si>
  <si>
    <t xml:space="preserve">Reconocimiento de la gestión institucional </t>
  </si>
  <si>
    <t>Inconformidad de los grupos de interés</t>
  </si>
  <si>
    <t>Tecnología e innovación</t>
  </si>
  <si>
    <t>F10</t>
  </si>
  <si>
    <t>Optimización de los instrumentos para los procesos de evaluación y seguimiento de permisos, licencias (SIPTA)</t>
  </si>
  <si>
    <t>Mapa de procesos - SGA</t>
  </si>
  <si>
    <t xml:space="preserve">Tecnologías de la información </t>
  </si>
  <si>
    <t xml:space="preserve">Orden Público </t>
  </si>
  <si>
    <t>Manejo de información (Documental)</t>
  </si>
  <si>
    <t>F11</t>
  </si>
  <si>
    <t>Apuesta del Centro de Monitoreo de Recursos Naturales (SIPTA)</t>
  </si>
  <si>
    <t>Herramientas Tecnológicas</t>
  </si>
  <si>
    <t>Sostenibilidad Financiera</t>
  </si>
  <si>
    <t xml:space="preserve">Desarticulación interinstitucional </t>
  </si>
  <si>
    <t>Comunicación</t>
  </si>
  <si>
    <t>F12</t>
  </si>
  <si>
    <t>Definición, conocimiento, ejecución y Monitoreo oportuno de metas y planes (SSLA)</t>
  </si>
  <si>
    <t xml:space="preserve">Digitalización documental </t>
  </si>
  <si>
    <t xml:space="preserve">Comunicación </t>
  </si>
  <si>
    <t xml:space="preserve">Desactualización lineamientos técnicos </t>
  </si>
  <si>
    <t>Gestión cambio, conocimiento e innovación</t>
  </si>
  <si>
    <t>F13</t>
  </si>
  <si>
    <t>Reestructuración de la entidad</t>
  </si>
  <si>
    <t xml:space="preserve">Centro de orientación al ciudadano </t>
  </si>
  <si>
    <t xml:space="preserve">Presencia en territorio </t>
  </si>
  <si>
    <t>Políticas del gobierno (PAAC)</t>
  </si>
  <si>
    <t xml:space="preserve">Cambios normativos </t>
  </si>
  <si>
    <t>Contratos</t>
  </si>
  <si>
    <t>F14</t>
  </si>
  <si>
    <t xml:space="preserve">Comité Directivo con perfil y conocimiento en temas técnicos 			</t>
  </si>
  <si>
    <t xml:space="preserve">Sistemas de Información </t>
  </si>
  <si>
    <t>Misionalidad</t>
  </si>
  <si>
    <t>F15</t>
  </si>
  <si>
    <t xml:space="preserve">Diseño e implementación de herramientas tecnológicas </t>
  </si>
  <si>
    <t xml:space="preserve">Relacionamiento grupos de interés </t>
  </si>
  <si>
    <t xml:space="preserve">Disponibilidad de información </t>
  </si>
  <si>
    <t>Control</t>
  </si>
  <si>
    <t>F16</t>
  </si>
  <si>
    <t>Disponibilidad de servicios tecnológicos</t>
  </si>
  <si>
    <t>Gestión Humana Estratégica</t>
  </si>
  <si>
    <t>Jurídico</t>
  </si>
  <si>
    <t>F17</t>
  </si>
  <si>
    <t>Interés en la aplicación de  tecnologías</t>
  </si>
  <si>
    <t xml:space="preserve">Caracterización grupos de interés </t>
  </si>
  <si>
    <t>Articulación y comunicación entre dependencias</t>
  </si>
  <si>
    <t>F18</t>
  </si>
  <si>
    <t>Presupuesto para procesos documentales – Digitalización</t>
  </si>
  <si>
    <t xml:space="preserve">Estrategia de evaluación y seguimiento </t>
  </si>
  <si>
    <t>Percepción usuarios internos (OTI)</t>
  </si>
  <si>
    <t>Gobierno / Normas</t>
  </si>
  <si>
    <t>F19</t>
  </si>
  <si>
    <t>Centro de orientación al ciudadano</t>
  </si>
  <si>
    <t>Oportunidad (tiempos)</t>
  </si>
  <si>
    <t xml:space="preserve">Articulación entre procesos </t>
  </si>
  <si>
    <t>Seguridad</t>
  </si>
  <si>
    <t>F20</t>
  </si>
  <si>
    <t>Canales Externos posicionados y reconocidos por nuestros grupos de interés con contenidos informativos que muestran la gestión de la ANLA</t>
  </si>
  <si>
    <t>Mapa de procesos</t>
  </si>
  <si>
    <t xml:space="preserve">Unificación de criterios </t>
  </si>
  <si>
    <t>COVID (Salud)</t>
  </si>
  <si>
    <t>F21</t>
  </si>
  <si>
    <t>Acercamiento y relacionamiento con actores de distinto nivel (nacional, territorial, entes de control, ciudadanía)</t>
  </si>
  <si>
    <t xml:space="preserve">Gestión del conocimiento y la innovación </t>
  </si>
  <si>
    <t xml:space="preserve">Efectividad planes de mejoramiento </t>
  </si>
  <si>
    <t>F22</t>
  </si>
  <si>
    <t>Cercanía con los medios de comunicación</t>
  </si>
  <si>
    <t xml:space="preserve">Conductas servidores públicos </t>
  </si>
  <si>
    <t>Gestión del cambio</t>
  </si>
  <si>
    <t>F23</t>
  </si>
  <si>
    <t>Acercamiento con las partes interesadas de manera transparente (OCDI)</t>
  </si>
  <si>
    <t>Oportunidad (tiempos contratación)</t>
  </si>
  <si>
    <t>F24</t>
  </si>
  <si>
    <t>Puesta en funcionamiento de la estrategia de presencia territorial</t>
  </si>
  <si>
    <t xml:space="preserve">Auditorias </t>
  </si>
  <si>
    <t xml:space="preserve">Herramientas tecnológicas </t>
  </si>
  <si>
    <t>F25</t>
  </si>
  <si>
    <t xml:space="preserve">Implementación de Micro sitios para la consulta de seguimiento a proyectos por parte de las comunidades </t>
  </si>
  <si>
    <t xml:space="preserve">Éxito procesal </t>
  </si>
  <si>
    <t>Control Interno</t>
  </si>
  <si>
    <t>F26</t>
  </si>
  <si>
    <t xml:space="preserve">Avances en la caracterización grupos de interés </t>
  </si>
  <si>
    <t xml:space="preserve">Criterios jurídicos </t>
  </si>
  <si>
    <t>Rendimiento y productividad (misionales -OAP)</t>
  </si>
  <si>
    <t>F27</t>
  </si>
  <si>
    <t xml:space="preserve">Estrategia Integral de Evaluación y Seguimiento de Licenciamiento Ambiental </t>
  </si>
  <si>
    <t>Partes Interesadas</t>
  </si>
  <si>
    <t>F30</t>
  </si>
  <si>
    <t xml:space="preserve">Actualización del mapa de procesos y migración de la documentación al nuevo sistema de información GESPRO </t>
  </si>
  <si>
    <t>F31</t>
  </si>
  <si>
    <t>Gestión del conocimiento y la innovación</t>
  </si>
  <si>
    <t>F32</t>
  </si>
  <si>
    <t>Vigilar las conductas de los servidores públicos para el cumplimiento a cabalidad de la función pública</t>
  </si>
  <si>
    <t>F33</t>
  </si>
  <si>
    <t>Oportunidad y calidad en la contratación de la entidad</t>
  </si>
  <si>
    <t>F34</t>
  </si>
  <si>
    <t>Auditorias y evaluaciones que aportan a la mejora de los procesos de la entidad</t>
  </si>
  <si>
    <t>F35</t>
  </si>
  <si>
    <t>Éxito Procesal</t>
  </si>
  <si>
    <t>F36</t>
  </si>
  <si>
    <t xml:space="preserve">Unificación de criterios jurídicos
</t>
  </si>
  <si>
    <t>F37</t>
  </si>
  <si>
    <t>Oportunidad en el cumplimiento a las metas y a los compromisos de las área</t>
  </si>
  <si>
    <t xml:space="preserve">OPORTUNIDADES </t>
  </si>
  <si>
    <t>O1</t>
  </si>
  <si>
    <t>Objetivos de Desarrollo Sostenible</t>
  </si>
  <si>
    <t>O2</t>
  </si>
  <si>
    <t>Aumento en la credibilidad y confianza por parte del MADS en las labores a realizar en conjunto con la SIPTA</t>
  </si>
  <si>
    <t>O3</t>
  </si>
  <si>
    <t>Apuestas por el crecimiento económico a nivel Gobierno</t>
  </si>
  <si>
    <t>O4</t>
  </si>
  <si>
    <t>Asignación presupuestal de la nación a la entidad</t>
  </si>
  <si>
    <t>O5</t>
  </si>
  <si>
    <t>O6</t>
  </si>
  <si>
    <t>Consulta y seguimiento por parte de los grupos de interés en cuanto a la toma de decisiones de la ANLA</t>
  </si>
  <si>
    <t>O7</t>
  </si>
  <si>
    <t>Estrategia de relacionamiento con los grupos de Interés</t>
  </si>
  <si>
    <t>O8</t>
  </si>
  <si>
    <t>Apertura de convenios interinstitucionales, alianzas estratégicas, acuerdos de voluntades o agendas conjuntas con actores públicos y privados (Nacional e internacional)</t>
  </si>
  <si>
    <t>O9</t>
  </si>
  <si>
    <t>Participación activa de los grupos de interés en la evaluación de licenciamiento ambiental y control social</t>
  </si>
  <si>
    <t>O10</t>
  </si>
  <si>
    <t>Generación de Alianzas estratégicas y Oferta agendas, convenios y alianzas con otras entidades</t>
  </si>
  <si>
    <t>O11</t>
  </si>
  <si>
    <t>Reconocimiento de la gestión institucional (FURAG)</t>
  </si>
  <si>
    <t>O12</t>
  </si>
  <si>
    <t xml:space="preserve">Innovación y uso de tecnologías de la comunicación y la información </t>
  </si>
  <si>
    <t>O13</t>
  </si>
  <si>
    <t>Inclusión de requisitos mínimos de cambio climático en las licencias ambientales de sectores hidrocarburos y energía.</t>
  </si>
  <si>
    <t>O14</t>
  </si>
  <si>
    <t>Energías Alternativas</t>
  </si>
  <si>
    <t>O15</t>
  </si>
  <si>
    <t>Tendencia de la sostenibilidad ambiental </t>
  </si>
  <si>
    <t>O16</t>
  </si>
  <si>
    <t>Políticas del gobierno en cuanto a Gestión documental electrónica y cero papel</t>
  </si>
  <si>
    <t>O17</t>
  </si>
  <si>
    <t>Apuesta por la biodiversidad</t>
  </si>
  <si>
    <t>O18</t>
  </si>
  <si>
    <t>Lineamientos establecidos por el gobierno nacional sobre transparencia y lucha anticorrupción</t>
  </si>
  <si>
    <t xml:space="preserve">INSTRUCCIONES PARA IDENTIFICAR EL CONTEXTO INTERNO Y EXTERNO </t>
  </si>
  <si>
    <t xml:space="preserve">El contexto se desarrollará teniendo en cuenta las cuestiones internas y externas  que son pertinentes para el propósito de la entidad (misión y visión)  y  la dirección estratégica, que afecta tanto positiva como negativamente  a la capacidad de la entidad para lograr los resultados en cuanto a los objetivos y metas establecidas. El contexto nos permite identificar la situación actual de la ANLA, es decir dónde estamos, cómo estamos, para dónde vamos y así definir que estrategias debemos gestionar e implementar para el logro de los objetivos institucionales.  </t>
  </si>
  <si>
    <t xml:space="preserve">METODOLOGÍA </t>
  </si>
  <si>
    <t xml:space="preserve">1. INVOLUCRAR A LOS DIFERENTES PROCESOS </t>
  </si>
  <si>
    <t>Para el desarrollo del ejercicio se debe involucrar a los líderes de los procesos facilitadores de calidad y personal clave que acompañe el ejercicio (personal técnico)</t>
  </si>
  <si>
    <t xml:space="preserve">2. IDENTIFICAR LOS FACTORES INTERNOS Y EXTERNOS DE ACUERDO A LOS SIGUIENTES PASOS: </t>
  </si>
  <si>
    <t>I. FACTORES INTERNOS:</t>
  </si>
  <si>
    <r>
      <t xml:space="preserve">Hace referencia a los factores relacionados con </t>
    </r>
    <r>
      <rPr>
        <sz val="11"/>
        <color indexed="8"/>
        <rFont val="Times New Roman"/>
        <family val="1"/>
      </rPr>
      <t xml:space="preserve">las </t>
    </r>
    <r>
      <rPr>
        <b/>
        <sz val="11"/>
        <color indexed="8"/>
        <rFont val="Times New Roman"/>
        <family val="1"/>
      </rPr>
      <t>fortalezas y las debilidades.</t>
    </r>
    <r>
      <rPr>
        <sz val="11"/>
        <color indexed="8"/>
        <rFont val="Times New Roman"/>
        <family val="1"/>
      </rPr>
      <t xml:space="preserve"> Y su significado es:</t>
    </r>
  </si>
  <si>
    <r>
      <rPr>
        <b/>
        <sz val="11"/>
        <color theme="1"/>
        <rFont val="Times New Roman"/>
        <family val="1"/>
      </rPr>
      <t>Fortalezas:</t>
    </r>
    <r>
      <rPr>
        <sz val="11"/>
        <color theme="1"/>
        <rFont val="Times New Roman"/>
        <family val="1"/>
      </rPr>
      <t xml:space="preserve"> Aquellas características propias de ANLA, que facilitan o favorecen la operación de los procesos para el logro de los objetivos institucionales (ventajas competitivas). Nos podríamos preguntar ¿En qué somos mejores?, ¿Qué hemos hecho bien que nos diferencia de las demás entidades del sector? </t>
    </r>
  </si>
  <si>
    <r>
      <rPr>
        <b/>
        <sz val="11"/>
        <color theme="1"/>
        <rFont val="Times New Roman"/>
        <family val="1"/>
      </rPr>
      <t>Debilidades:</t>
    </r>
    <r>
      <rPr>
        <sz val="11"/>
        <color theme="1"/>
        <rFont val="Times New Roman"/>
        <family val="1"/>
      </rPr>
      <t xml:space="preserve"> aquellas características propias de la entidad, que constituyen obstáculos internos y limitan la operación de los procesos para el logro de los objetivos institucionales. Nos podríamos preguntar: Qué aspectos debemos mejorar?
</t>
    </r>
  </si>
  <si>
    <r>
      <rPr>
        <b/>
        <sz val="11"/>
        <color theme="1"/>
        <rFont val="Times New Roman"/>
        <family val="1"/>
      </rPr>
      <t xml:space="preserve">i. </t>
    </r>
    <r>
      <rPr>
        <sz val="11"/>
        <color theme="1"/>
        <rFont val="Times New Roman"/>
        <family val="1"/>
      </rPr>
      <t>A continuación se relacionan los factores internos claves para el éxito de la Autoridad Nacional de Licencias Ambientales:</t>
    </r>
  </si>
  <si>
    <t xml:space="preserve">Factor interno </t>
  </si>
  <si>
    <t xml:space="preserve">Descripción </t>
  </si>
  <si>
    <t xml:space="preserve">TALENTO HUMANO </t>
  </si>
  <si>
    <t xml:space="preserve">Competencia del personal,  disponibilidad del personal,  seguridad y salud en el trabajo, clima organizacional, toma de conciencia (capacitaciones,  inducción y reinducción),  cultura organizacional (valores Código de ética, incentivos, bienestar), reconocimientos </t>
  </si>
  <si>
    <t xml:space="preserve">ESTRATÉGICOS </t>
  </si>
  <si>
    <t>Lineamientos en cuanto a la planeación estratégica de la entidad (Plan de Acción Institucional, Plan Estratégico Institucional), Modelo integrado de planeación y gestión, estructura organizacional</t>
  </si>
  <si>
    <t xml:space="preserve">FINANCIERO </t>
  </si>
  <si>
    <t>Programación, distribución y ejecución  presupuestal (alineada con las metas institucionales), Proyectos de inversión, estrategia de sostenibilidad financiera</t>
  </si>
  <si>
    <t xml:space="preserve">TECNOLÓGICO </t>
  </si>
  <si>
    <t xml:space="preserve">Disponibilidad de recursos tecnológicos  que permiten el acceso a los diferentes sistemas de información internos y externos, tales como aplicativos,  internet, intranet, servidores, herramientas tecnológicas, entre otros). Seguridad de la información, disponibilidad de datos, confidencialidad, integridad y disponibilidad de la información. </t>
  </si>
  <si>
    <t xml:space="preserve">INFRAESTRUCTURA </t>
  </si>
  <si>
    <t>Sistema de instalaciones, equipos y servicios necesarios para el funcionamiento de la entidad. Por ejemplo sedes, vehículos, muebles y enseres,   entre otros.</t>
  </si>
  <si>
    <t xml:space="preserve">COMUNICACIÓN </t>
  </si>
  <si>
    <t xml:space="preserve">Canales de comunicación interna y externa utilizados y su efectividad (comunicación entre los procesos para el  desarrollo de las operaciones internas de la entidad) </t>
  </si>
  <si>
    <t xml:space="preserve">PARTES INTERESADAS </t>
  </si>
  <si>
    <r>
      <t>Relacionamiento con las partes interesadas internas (funcionarios y contratistas), mecanismos de participación ciudadana</t>
    </r>
    <r>
      <rPr>
        <sz val="11"/>
        <color rgb="FFFF0000"/>
        <rFont val="Times New Roman"/>
        <family val="1"/>
      </rPr>
      <t>,</t>
    </r>
    <r>
      <rPr>
        <sz val="11"/>
        <color theme="1"/>
        <rFont val="Times New Roman"/>
        <family val="1"/>
      </rPr>
      <t xml:space="preserve"> peticiones, quejas y reclamos, satisfacción de los usuarios</t>
    </r>
  </si>
  <si>
    <t xml:space="preserve">PROCESOS </t>
  </si>
  <si>
    <t xml:space="preserve">Claridad en la descripción del alcance y objetivo del proceso, relación o interacción con otros procesos en cuanto a entradas y salidas, pertinencia en los procedimientos y actividades que desarrollan los procesos, grado de autoridad y responsabilidad de los funcionarios y contratistas frente al proceso, conocimiento y apropiación de los documentos que aplican a su proceso, cómo se determina y gestiona el conocimiento y la innovación para la operación de los procesos y la gestión de necesidad de cambios,  salidas no conformes que permitan tomar acciones para la conformidad de los productos y servicios, y demás actividades propias de los procesos que incluye las actividades misionales para la evaluación, seguimiento de licencias, permisos y trámites ambientales. </t>
  </si>
  <si>
    <t>ii. La metodología plantea que, a cada sub-factor (fortaleza y debilidad) asigne un peso entre 0.0 y 1.0 (siendo el 0.0 no es muy importante para alcanzar el éxito de la organización y el 1.0 muy importante para alcanzar el éxito de la organización); Sin importar el número total de factores, la sumatoria total de los pesos de las fortalezas y debilidades debe ser "1.0".  Para hacer este paso mas sencillo, de manera interna se ha convertido  este punto, en porcentaje, por cada Sub-factor se debera asignar un porcentaje de 0% a 100%,  dentro del total de cada Factor.</t>
  </si>
  <si>
    <t xml:space="preserve">iii. A cada Sub-factor (fortaleza y debilidad), asigne una calificación entre 1 a 4 de acuerdo a los siguientes criterios; en la Hoja de Factores el usuario por proceso solo vera el criterio cualitativo: </t>
  </si>
  <si>
    <t xml:space="preserve">Fortalezas:  </t>
  </si>
  <si>
    <t xml:space="preserve">Calificación </t>
  </si>
  <si>
    <t>Criterio Cualitativo</t>
  </si>
  <si>
    <t xml:space="preserve">Factor clave de éxito que favorece la operación de los procesos y el cumplimiento de los objetivos institucionales </t>
  </si>
  <si>
    <t>Contribuye a la operación de los procesos y al cumplimiento de los objetivos institucionales</t>
  </si>
  <si>
    <t xml:space="preserve">Poco Relevante </t>
  </si>
  <si>
    <t>Contribuye parcialmente a la operación de los procesos y al cumplimiento de los objetivos institucionales</t>
  </si>
  <si>
    <t xml:space="preserve">No contribuye la operación de los procesos y el cumplimiento de los objetivos institucionales </t>
  </si>
  <si>
    <t xml:space="preserve">Debilidades:  </t>
  </si>
  <si>
    <t>Factor negativo que afecta la operación de los procesos y el cumplimiento de los objetivos institucionales y requiere  acciones adicionales</t>
  </si>
  <si>
    <t>Factor que afecta la operación de los procesos y el cumplimiento de los objetivos institucionales, no requiere acciones adicionales</t>
  </si>
  <si>
    <t>Afecta parcialmente la operación de los procesos y el cumplimiento de los objetivos institucionales</t>
  </si>
  <si>
    <t xml:space="preserve">No Afecta la operación de los procesos  y el cumplimiento de los objetivos institucionales
</t>
  </si>
  <si>
    <r>
      <t xml:space="preserve">NOTA: </t>
    </r>
    <r>
      <rPr>
        <sz val="11"/>
        <color theme="1"/>
        <rFont val="Times New Roman"/>
        <family val="1"/>
      </rPr>
      <t xml:space="preserve">La calificación nos indica que tan fuertes o no son las fortalezas y que tanto puede afectar las debilidades en la organización.  </t>
    </r>
  </si>
  <si>
    <t>iv. La Hoja de cálculo multiplicará el peso de cada sub-factor por la calificación correspondiente para determinar el valor ponderado.</t>
  </si>
  <si>
    <t xml:space="preserve">v. Al final se totalizaran los Factores según tipo (Fortaleza y Debilidad), se sumaran los valores ponderados y se obtendrá el Total ponderado de la entidad. Sin importar cuantos factores se incluyan la calificación total ponderada no puede ser menor a 1 y mayor a 4. </t>
  </si>
  <si>
    <t xml:space="preserve">vi. CONCLUSIÓN: El valor total ponderado por debajo de 2.5 indica que la entdidad es internamente DÉBIL, es decir con su fortalezas no es capaz de enfrentar sus debilidades, mientras que un peso ponderado por encima de 2.5 indica que la empresa es internamente fuerte y puede aprovechar las fortalezas para contrarrestar las debilidades.  </t>
  </si>
  <si>
    <t xml:space="preserve">II. FACTORES EXTERNOS </t>
  </si>
  <si>
    <r>
      <t>Hace referencia a los factores relacionados con las</t>
    </r>
    <r>
      <rPr>
        <b/>
        <sz val="11"/>
        <color theme="1"/>
        <rFont val="Times New Roman"/>
        <family val="1"/>
      </rPr>
      <t xml:space="preserve"> oportunidades y amenazas. </t>
    </r>
  </si>
  <si>
    <t>Oportunidades: Son aquellas situaciones que se presentan en el entorno de la empresa y que podrían favorecer la operación de los procesos y el logro de los objetivos institucionales. Nos podríamos preguntar: ¿Que aspectos positivos del entorno se pueden convertir en oportunidades para nuestra entidad?</t>
  </si>
  <si>
    <t>Amenazas: Son aquellas situaciones que se presentan en el entorno  y que podrían afectar negativamente la operación de los procesos y las posibilidades de logro de los objetivos institucionales. Nos podríamos preguntar: ¿Qué aspectos negativos del entorno se pueden convertir en una amenaza para nuestra entidad ?</t>
  </si>
  <si>
    <r>
      <rPr>
        <b/>
        <sz val="11"/>
        <color rgb="FF000000"/>
        <rFont val="Times New Roman"/>
        <family val="1"/>
      </rPr>
      <t xml:space="preserve">i. </t>
    </r>
    <r>
      <rPr>
        <sz val="11"/>
        <color rgb="FF000000"/>
        <rFont val="Times New Roman"/>
        <family val="1"/>
      </rPr>
      <t xml:space="preserve">Para el análisis externo utilizaremos la metodología PESTAL cuyas siglas significan: político, económico, social, tecnológico, ambiental y legal, el cual permite hacer un análisis del entorno macroeconómico, para visualizar el futuro de la entidad. </t>
    </r>
  </si>
  <si>
    <t xml:space="preserve">Factor externo </t>
  </si>
  <si>
    <t xml:space="preserve">POLÍTICO </t>
  </si>
  <si>
    <t xml:space="preserve">Cambio de gobierno, Plan Nacional de Desarrollo, Acuerdo de Escazú,  continuidad de los programas de gobierno, nuevas políticas públicas (acuerdos nacionales o internacionales), regulación, decisiones de entes gubernamentales territoriales, </t>
  </si>
  <si>
    <t xml:space="preserve">ECONÓMICO </t>
  </si>
  <si>
    <t>Disponibilidad de capital, mercados financieros, crisis económica, PIB, inversión extranjera directa, tasa de cambio, riesgo país, impuestos y emergencia sanitaria.</t>
  </si>
  <si>
    <t xml:space="preserve">SOCIAL </t>
  </si>
  <si>
    <t>Demografía, responsabilidad social, presencia grupos armados en territorio, movilizaciones sociales, relacionamiento con las comunidades y partes interesadas</t>
  </si>
  <si>
    <t>TECNOLÓGICO</t>
  </si>
  <si>
    <t>Avances, innovación y acceso en tecnología, acceso externo a sistemas de información, gobierno digital, infraestructura tecnológica y tecnologías emergentes.</t>
  </si>
  <si>
    <t xml:space="preserve">AMBIENTAL </t>
  </si>
  <si>
    <t>Emisiones y residuos, energía, catástrofes naturales, condiciones ambientales (impacto indirectos de los proyectos aprobados y cambio climático), transición energética</t>
  </si>
  <si>
    <t xml:space="preserve">LEGAL </t>
  </si>
  <si>
    <t xml:space="preserve">Cambios legales y normativos que pueden afectar las actividades de permisos, trámites y licencias ambientales </t>
  </si>
  <si>
    <t xml:space="preserve">ii. La metodología plantea que, a cada sub-factor (oportunidad y amenaza) asigne un peso entre 0.0 y 1.0 (siendo el 0.0 no es muy importante para alcanzar el éxito de la organización y el 1.0 muy importante para alcanzar el éxito de la organización). Sin importar el número de factores, la sumatoria total de los pesos de las oportunidad y amenazas debe dar "1.0"  el valor total de los pesos asignados no puede ser mayor a "1.0" </t>
  </si>
  <si>
    <t xml:space="preserve">iii. A cada Sub-factor (oportunidad y amenaza), asigne una calificación entre 1 a 4  de acuerdo a los siguientes criterios, pero en la tabla de trabajo el usuario por proceso solo vera el criterio cualitativo: </t>
  </si>
  <si>
    <t xml:space="preserve">Oportunidades: </t>
  </si>
  <si>
    <t>Es una oportunidad que la entidad debe aprovechar y contribuye significativamente a la operación de los procesos y al logro los objetivos institucionales por lo tanto se debe definir acciones para abordarla.</t>
  </si>
  <si>
    <t>Es una oportunidad que contribuye a la operación de los procesos y al logro de los objetivos institucionales.</t>
  </si>
  <si>
    <t>Es una oportunidad que contribuye parcialmente a la operación de los procesos y al logro de los objetivos institucionales.</t>
  </si>
  <si>
    <t xml:space="preserve">No contribuye a la operación de los procesos y al cumplimiento de los objetivos institucionales </t>
  </si>
  <si>
    <t xml:space="preserve">Amenazas:  </t>
  </si>
  <si>
    <t>Es un riesgo significativo que puede afectar el cumplimiento de los objetivos institucionales. La entidad debe analizar y definir acciones (competencia)</t>
  </si>
  <si>
    <t>Se puede constituir en un riesgo moderado que no incide directamente en el cumplimiento de los objetivos institucionales.</t>
  </si>
  <si>
    <t>Se puede constituir en un riesgo menor que no incide directamente en el cumplimiento de los objetivos institucionales.</t>
  </si>
  <si>
    <t>No se constituye como un riesgo para la entidad.</t>
  </si>
  <si>
    <t xml:space="preserve">NOTA: La calificación nos indica que tan atractivas o no son las oportunidades y que tanto daño pueden ejercer las amenazas sobre la entidad.  </t>
  </si>
  <si>
    <t>iv. La Hoja de calculo multiplicara el peso de cada Sub- factor por la calificación correspondiente para determinar el valor ponderado.</t>
  </si>
  <si>
    <t xml:space="preserve">v. Al final se totalizaran los Factores según tipo (Oportunidad y Amenaza), se sumaran los valores ponderados y se obtendrá el Total ponderado de la entidad. Sin importar cuantos factores se incluyan la calificación total ponderada no puede ser menor a 1 y mayor a 4. </t>
  </si>
  <si>
    <t>vi. CONCLUSIÓN: Si el valor total ponderado está por debajo de 2.5 indica que la entidad no responde bien a las oportunidades y amenazas; y el valor ponderado mayor a 2.5 indica que se están aprovechando las oportunidades y que las amenazas no pueden afectar y hacer daño inminente a la entidad.</t>
  </si>
  <si>
    <t xml:space="preserve">3. MATRIZ DOFA (debilidades, oportunidades, fortalezas y amenazas) </t>
  </si>
  <si>
    <t xml:space="preserve">Para la elaboración de la matriz DOFA se toman los factores calificado como MUY RELEVANTES </t>
  </si>
  <si>
    <t xml:space="preserve">4. MATRIZ  DE ESTRATEGIAS  </t>
  </si>
  <si>
    <r>
      <t xml:space="preserve">Una vez realizado el paso Numero 3: Matriz DOFA, se definen las estrategias FODA teniendo en cuenta los siguientes criterios:
</t>
    </r>
    <r>
      <rPr>
        <b/>
        <sz val="11"/>
        <color theme="1"/>
        <rFont val="Times New Roman"/>
        <family val="1"/>
      </rPr>
      <t>ESTRATEGIAS OFENSIVAS:  (FO)</t>
    </r>
    <r>
      <rPr>
        <sz val="11"/>
        <color theme="1"/>
        <rFont val="Times New Roman"/>
        <family val="1"/>
      </rPr>
      <t xml:space="preserve"> significa usar las fortalezas para aprovechar las oportunidades
</t>
    </r>
    <r>
      <rPr>
        <b/>
        <sz val="11"/>
        <color theme="1"/>
        <rFont val="Times New Roman"/>
        <family val="1"/>
      </rPr>
      <t>ESTRATEGIAS DE REORIENTACIÓN:  (DO)</t>
    </r>
    <r>
      <rPr>
        <sz val="11"/>
        <color theme="1"/>
        <rFont val="Times New Roman"/>
        <family val="1"/>
      </rPr>
      <t xml:space="preserve"> minimizar (corregir)  debilidades aprovechando las oportunidad 
</t>
    </r>
    <r>
      <rPr>
        <b/>
        <sz val="11"/>
        <color theme="1"/>
        <rFont val="Times New Roman"/>
        <family val="1"/>
      </rPr>
      <t>ESTRATEGIAS DEFENSIVAS: (FA)</t>
    </r>
    <r>
      <rPr>
        <sz val="11"/>
        <color theme="1"/>
        <rFont val="Times New Roman"/>
        <family val="1"/>
      </rPr>
      <t xml:space="preserve"> usar fortalezas para evitar o reducir el impacto de las amenaza
</t>
    </r>
    <r>
      <rPr>
        <b/>
        <sz val="11"/>
        <color theme="1"/>
        <rFont val="Times New Roman"/>
        <family val="1"/>
      </rPr>
      <t>ESTRATEGIAS DE SUPERVIVENCIA: (DA)</t>
    </r>
    <r>
      <rPr>
        <sz val="11"/>
        <color theme="1"/>
        <rFont val="Times New Roman"/>
        <family val="1"/>
      </rPr>
      <t xml:space="preserve"> minimizar debilidades (detectar en que estamos fallando) y evitar y/o afrontar las amenazas.
</t>
    </r>
  </si>
  <si>
    <t xml:space="preserve">5. FORMULACIÓN  DE ESTRATEGIAS Y ACCIONES </t>
  </si>
  <si>
    <t xml:space="preserve">Para la formulación de  acciones se debe seguir las directrices definidas en el documento DP-IN-06  Instructivo metodología contexto interno y externo   </t>
  </si>
  <si>
    <t xml:space="preserve">MATRIZ FACTORES INTERNOS Y EXTERNOS - ESTRATEGIAS </t>
  </si>
  <si>
    <t>Fecha:</t>
  </si>
  <si>
    <t>Versión:</t>
  </si>
  <si>
    <t>Código:</t>
  </si>
  <si>
    <t>MATRIZ FACTORES INTERNOS</t>
  </si>
  <si>
    <t>DEPENDENCIA
 (Que Propone el Subfactor)</t>
  </si>
  <si>
    <t>DEPENDENCIA
(Responsable del Subfactor)</t>
  </si>
  <si>
    <t>PROCESO ASOCIADO</t>
  </si>
  <si>
    <t>GRUPO DE INTERÉS</t>
  </si>
  <si>
    <t xml:space="preserve">FACTOR </t>
  </si>
  <si>
    <t xml:space="preserve">No. </t>
  </si>
  <si>
    <t>SUB-FACTOR</t>
  </si>
  <si>
    <t xml:space="preserve">DESCRIPCIÓN </t>
  </si>
  <si>
    <t xml:space="preserve">SISTEMA DE GESTIÓN </t>
  </si>
  <si>
    <t>TIPO</t>
  </si>
  <si>
    <t>CALIFICACIÓN</t>
  </si>
  <si>
    <t>VALOR PONDERADO (F)</t>
  </si>
  <si>
    <t>VALOR PONDERADO (D)</t>
  </si>
  <si>
    <t>PORCENTAJE</t>
  </si>
  <si>
    <t>Verificaciones</t>
  </si>
  <si>
    <t>FORTALEZA</t>
  </si>
  <si>
    <t>DEBILIDAD</t>
  </si>
  <si>
    <t>CUALITATIVO</t>
  </si>
  <si>
    <t>De 0% a 100% dentro de Factor</t>
  </si>
  <si>
    <t xml:space="preserve">Peso </t>
  </si>
  <si>
    <t>Equipo interdisciplinario y competente (OAP)</t>
  </si>
  <si>
    <t xml:space="preserve">Se cuenta con profesionales competentes, rigurosos y cercanos a los grupos de interés internos y externos,  con conocimiento especializado en cada una de las temáticas que lidera la OAP, aportando y generando valor agregado para la mejora de la gestión de la entidad.  </t>
  </si>
  <si>
    <t>X</t>
  </si>
  <si>
    <t xml:space="preserve">Resistencia al cambio en cuanto reingeniería de procesos por parte de algunos colaboradores </t>
  </si>
  <si>
    <t xml:space="preserve">La entidad ha modernizado varios de sus procesos y esto implica cambios en la forma de hacer las cosas, lo cual para algunos colaboradores no es fácil de aceptar. En este sentido, algunas iniciativas que son beneficiososas para la entidad se demoran en implementar y no son bien recibidas por parte de los colaboradores, lo cual genera reprocesos y afecta la gestión para cumplimiento de los objetivos  estratégicos  </t>
  </si>
  <si>
    <t>Talento Humano competente  (SMPCA)</t>
  </si>
  <si>
    <t xml:space="preserve">El Grupo de Participación Ciudadana cuenta con profesionales con perfiles sociales, 1 biótico (IAR), 8 físicos (IAR), 1  jurídico y 1 administrativo con competencias y experiencia para liderar los temas de la Subdirección de Mecanismos de Participación Ciudadana Ambiental relacionados con la promoción de la participación ciudadana ambiental, lineamientos del medio socioeconómico e identificación y análisis de la conflictividad, contribuyendo de esta manera al cumplimiento de las metas institucionales </t>
  </si>
  <si>
    <t>Adaptación a los cambios directivos</t>
  </si>
  <si>
    <t>El personal del Grupo de Participación Ciudadana cuenta con competencias de adaptación al cambio y demuestran su compromiso en la ejecución de tareas armonizados con los nuevos lineamientos de Gobierno Nacional.</t>
  </si>
  <si>
    <t>Debilidad en la armonización de los equipos y actividades de trabajo del grupo de participación ciudadana</t>
  </si>
  <si>
    <t>En virtud de las necesidades actuales relacionadas con la ruta de implementación del Acuerdo de Escazú, se requiere una mayor atención en la conformación del equipo de trabajo respecto al 2022 para distribución de cargas y conformación de equipos que permitan responder a las nuevas necesidades de la SMPCA</t>
  </si>
  <si>
    <t>Debilidad en la competencias transversales del equipo en temáticas claves del Acuerdo de Escazú (SMPCA)</t>
  </si>
  <si>
    <t>En virtud de las necesidades actuales relacionadas con la ruta de implementación del Acuerdo de Escazú, el equipo no cuenta con formación en aspectos como lenguaje claro, enfoque diferencial, accesibilidad de la información y se requiere fortalecer capacidades en comunicación asertiva, resolución de conflictos, diálogo, entre otros, lo que puede  afectar la implementación y el cumplimiento del  plan de trabajo del Acuerdo de Escazú.</t>
  </si>
  <si>
    <t>Generación de conocimiento y fortalecimiento del talento humano con las acciones promovidas desde la  cooperación internacional (SMPCA)</t>
  </si>
  <si>
    <t xml:space="preserve">Se recibe apoyo en especie de cooperación internacional que permite el fortalecimiento de conocimientos a los profesionales de las áreas misionales, intercambio de experiencias, lecciones aprendidas, buenas prácticas, actualización de temas en materia ambiental y fortalecimiento de herramientas tecnológicas. </t>
  </si>
  <si>
    <t xml:space="preserve">Talento humano con competencia, experticia y equipo interdisciplinario y conocimiento técnico (SELA) </t>
  </si>
  <si>
    <t>Se cuenta con un recurso humano interdisciplinario con alta experiencia y conocimiento técnico, jurídico, administrativo, para llevar a cabo las actividades de los diferentes procesos que contribuyen al cumplimiento de las metas institucionales y de la misión.</t>
  </si>
  <si>
    <t xml:space="preserve">Se cuenta con curvas de aprendizaje positivas de los profesionales vinculados </t>
  </si>
  <si>
    <t>La curva de aprendizaje que ha tenido el personal que tenemos vinculado favorece el proceso de evaluación.</t>
  </si>
  <si>
    <t>Debilidad en la comunicación y Coordinación de los equipos de trabajo de la subdirección de evaluación para la interacción y emisión de conceptos técnicos (SELA)</t>
  </si>
  <si>
    <t>Falencias en la coordinación y comunicación asertiva dentro de los diferentes grupos de la subdirección de evaluación para la interacción y emisión de conceptos técnicos que impactan la complementariedad de las decisiones de evaluación respecto a la identificación de impactos dentro del proceso de evaluación de estudios ambientales.</t>
  </si>
  <si>
    <t>x</t>
  </si>
  <si>
    <t>Se dispone de personal idóneo para el buen desarrollo de las diferentes actividades encabezadas por el Grupo de Gestión Administrativa, con responsabilidad, eficiencia y atención oportuna. Actualmente el equipo de trabajo lo conforman 21 personas entre funcionarios y contratistas, quienes realizan actividades asociadas a procesos de comisiones, infraestructura, almacén, sistema de gestión ambiental. Los profesionales cuentan con las capacidades y conocimientos para atender oportunamente las situaciones que se presentan alrededor de los temas mencionados, además de estar capacitados para dar atención oportuna ante nuevas solicitudes.</t>
  </si>
  <si>
    <t xml:space="preserve">Falta de talento humano suficiente para abordar temáticas del SGA </t>
  </si>
  <si>
    <t>Es necesario contar con un equipo mas robusto para el SGA  que permita hacerlo mas visible en la entidad, y que a su vez tenga capacidad para realizar continua capacitación y formación de los servidores y colaboradores para que interactúen con el SGA, y aporten ideas y mejores resultados acorde con las metas establecidas. Así mismo se pueda contar con la capacidad de dar soporte solicitado a las áreas involucradas en la contratación estatal para evaluación de criterios de sostenibilidad ambiental de los procesos contractuales en tiempos de oportunidad. Actualmente, el SGA es liderado por el coordinador del Grupo de Gestión Administrativa, en apoyo con un profesional idóneo para la implementación y desarrollo de las actividades correspondientes.</t>
  </si>
  <si>
    <t>Deficiencia en el liderazgo de Líderes Técnicos</t>
  </si>
  <si>
    <t>Debilidad en el relacionamiento entre los líderes jurídicos y las ternas debido a que no existe un diálogo directo entre estos.</t>
  </si>
  <si>
    <t>Implementación del Teletrabajo</t>
  </si>
  <si>
    <t>Con la implementación de la estrategia de teletrabajo se genera bienestar para los funcionarios ya que pueden utilizar de mejor manera los tiempos que antes se invertían en desplazamientos, así como genera un beneficio económico.</t>
  </si>
  <si>
    <t>Insuficientes profesionales en el GASA</t>
  </si>
  <si>
    <t>Actualmente se tienen 1723 expedientes aprox. de procesos sancionatorios activos, los cuales son impulsados por un equipo de 22 ejecutores jurídicos de base, entre contratistas y funcionarios, en este número de ejecutores se dividen los expedientes activos; además de tener que atender las diferentes actividades que son asignadas en el desarrollo normal del GASA. Es importante resaltar que la carga de cada ejecutor no permite que todos los expedientes tengan actuaciones recientes. Lo que ha generado que los entes de control configuren hallazgos con incidencia disciplinaria por presuntamente no cumplir con el principio de celeridad.</t>
  </si>
  <si>
    <t>Ejecución de Capacitaciones</t>
  </si>
  <si>
    <t>Continuamente se realizan capacitaciones en temas de interés para los funcionario de la Entidad con el fin de afianzar sus conocimientos para ser aplicados en el desarrollo de sus funciones.</t>
  </si>
  <si>
    <t xml:space="preserve">Fortalecimiento del Programa de Bienestar </t>
  </si>
  <si>
    <t>La entidad ha mejorado su oferta de bienestar, implementado actividades que motivan y benefician a los funcionarios.</t>
  </si>
  <si>
    <t xml:space="preserve">Cuenta con un grupo de trabajo  interdisciplinario con experiencia y sentido de pertenencia (OCI) </t>
  </si>
  <si>
    <t xml:space="preserve">La Oficina de Control Interno esta conformada por profesionales en distintas áreas del conocimiento, incluyendo tres profesionales del área ambiental; esto permite abarcar de manera adecuada las evaluaciones independientes tanto de procesos estratégicos, misionales y de apoyo. Así mismo, el equipo interdisciplinario tiene una amplia experiencia, la que permite determinar los temas asignados para auditoría a cada profesional. </t>
  </si>
  <si>
    <t>Trabajo en equipo con colaboradores idóneos (GD)</t>
  </si>
  <si>
    <t xml:space="preserve">El equipo de Gestión Documental esta compuesto por 46 personas el cual cuenta con 1 coordinador, 14 servidores públicos y 32 contratistas lo que permite que las actividades e indicadores de archivo, correspondencia y reparto sean atendidas oportunamente. </t>
  </si>
  <si>
    <t>Debilidad en la comunicación del Grupo de Gestión Documental</t>
  </si>
  <si>
    <t>Falta de comunicación por parte de los diferentes procesos del Grupo de Gestión Documental es decir los procesos internamente trabajan de manera clara sin embargo no hay comunicación con las personas de los demás procesos lo que conlleva al desconocimiento de los procesos en general.</t>
  </si>
  <si>
    <t>Sinergia entre los miembros del equipo</t>
  </si>
  <si>
    <t xml:space="preserve">Se cuenta con personal idóneo que ha generado sinergia respecto a la comunicación, organización y el trabajo en equipo para llevar a cabo las actividades del proceso que contribuyen al cumplimiento de metas institucionales </t>
  </si>
  <si>
    <t>Implementación del teletrabajo como política permanente en la entidad (SAF)</t>
  </si>
  <si>
    <t>Ha permitido mejorar la calidad de vida de los colaboradores, aumentando la eficiencia y productividad de las obligaciones o funciones. Reducción en los tiempos de las actividades del grupo y se evidencia un mejor ambiente de los colaboradores cuando vienen a la oficina.</t>
  </si>
  <si>
    <t xml:space="preserve">Equipo de profesionales competentes e idóneos (GGC) </t>
  </si>
  <si>
    <t>El equipo de profesionales cuenta con la experticia en todos los temas de contratación y se mantiene actualizado en la normativa contractual para responder con calidad y oportunidad a los diferentes procesos de la entidad. Además se cuenta con un equipo jurídico de 15 profesionales especializados el cual brinda asesoría a todas las áreas que lo requieran para que sus procesos de contratación se realicen dentro del marco normativo (Ley 80 de 1993, Decreto 1082 de 2015, Ley 1150 de 2007 y demás normas que modifican o complementan estas disposiciones normativas; Manual de contratación y supervisión y procedimientos internos de la gestión contractual) en los tiempos establecidos</t>
  </si>
  <si>
    <t>Capacitaciones a supervisores y enlaces contractuales</t>
  </si>
  <si>
    <t>Se realizan semestralmente capacitaciones por parte del Grupo de Gestión Contractual en lo relacionado con temas clave como: buen ejercicio de la supervisión (Junio), elaboración de estudios previos (encuesta de medición fortalezas y/o debilidades en la estructuración de estudios previos por parte de las áreas (Junio), en el segundo semestre se planea realizar un taller con los resultados de la encuesta. En cuanto a liquidación de contratos se realizó capacitación (Marzo).</t>
  </si>
  <si>
    <t>Debilidad en los equipos jurídicos y técnicos de las diferentes dependencias</t>
  </si>
  <si>
    <t>Se presentan reprocesos, falta de comunicación y coordinación con el equipo de gestión contractual por parte de las diferentes dependencias de la entidad. Se debe mejorar la conformación de los equipos jurídicos y técnicos de las  dependencias con el fin de lograr una planeación adecuada, oportuna y con calidad en sus procesos contractuales.</t>
  </si>
  <si>
    <t xml:space="preserve">Talento humano competente grupo servicio al ciudadano </t>
  </si>
  <si>
    <t xml:space="preserve">Capacidad y conocimiento del equipo de trabajo en las temáticas relacionadas con servicio al ciudadano, al ser un grupo interdisciplinario conformado por profesionales sociales, físicos y jurídicos y con experiencia profesional en otras dependencias de la Autoridad. </t>
  </si>
  <si>
    <t>Debilidad en la definición de roles y cargas</t>
  </si>
  <si>
    <t xml:space="preserve">Debilidad en la definición de roles y cargas específicas al interior del grupo, los colaboradores manifiestan sobrecarga de trabajo, lo cual ha venido afectando el ambiente laboral. </t>
  </si>
  <si>
    <t xml:space="preserve">Equipo de comunicaciones conformado por profesionales competentes en cada disciplina requerida </t>
  </si>
  <si>
    <t>El equipo de comunicación  cuenta con profesionales en diferentes áreas como:  Comunicación Social, Diseño Gráfico y Producción Audiovisual,  lo cual  permite ejecutar las actividades solicitadas por las dependencias con calidad y oportunidad, de una manera articulada y eficiente.</t>
  </si>
  <si>
    <t xml:space="preserve">Debilidad en capacitaciones en temáticas relacionadas con el que hacer del equipo de comunicaciones </t>
  </si>
  <si>
    <t>Se identifica una debilidad en falta de capacitaciones o inducciones en temas por ejemplo de redacción,  marketing digital,  que fortalezcan los conocimientos y habilidades del equipo de comunicaciones</t>
  </si>
  <si>
    <t>Debilidad en el análisis de cargas y asignación de tareas (comunicaciones)</t>
  </si>
  <si>
    <t>En altos picos de trabajo, no se tienen bien identificadas las cargas de trabajo, por lo que esto genera estrés en los colaboradores y demoras en la entrega de productos, afectando el cumplimiento de las metas de los indicadores de gestión del área.</t>
  </si>
  <si>
    <t xml:space="preserve">Personal calificado para el desarrollo de las actividades relacionada con desarrollo in house de proyectos de Software </t>
  </si>
  <si>
    <t xml:space="preserve">Se cuenta con profesionales competentes para la viabilidad y desarrollo  in house de proyectos de Software alfanumérico o geoespacial, mediante un análisis técnico y multidisciplinar, con el fin de aumentar el grado de certeza de efectividad de la gestión de proyectos de tecnologías de la información (TI). </t>
  </si>
  <si>
    <t>Fortalecimiento de competencias técnicas de los profesionales a cargo de los procesos de evaluación y seguimiento de licencias ambientales</t>
  </si>
  <si>
    <t>Fortalecimiento de competencias técnicas mediante el desarrollo de capacitaciones continuas sobre componentes especializados por el Grupo de Regionalización y Centro de Monitoreo dirigidas a los profesionales a cargo de los procesos de evaluación y seguimiento de licencias ambientales, lo que facilita la elaboración de conceptos técnicos más robustos y con información técnica y suficiente.</t>
  </si>
  <si>
    <t>Debilidad en el conocimiento de los componentes sociales, económicos y de participación ciudadana hacia los procesos de evaluación y seguimiento del licenciamiento ambiental</t>
  </si>
  <si>
    <t>Debilidad en el conocimiento de los componentes sociales, económicos y de participación ciudadana hacia los profesionales a cargo de los procesos de evaluación y seguimiento del licenciamiento ambiental a cargo de la Entidad y de los profesionales del Grupo de Regionalización y Centro de Monitoreo</t>
  </si>
  <si>
    <t>Clima organizacional</t>
  </si>
  <si>
    <t>Se cuenta con una percepción positiva por parte de los trabajadores de la SIPTA con respecto a su ambiente de trabajo</t>
  </si>
  <si>
    <t>Contar con estructura organizacional que permite tener grupos misionales</t>
  </si>
  <si>
    <t>A partir de la reestructuración, se cuenta dentro de la SIPTA con grupos específicos de trabajo (coordinaciones) que permiten orientar sus resultados a objetivos específicos y bajo un liderazgo</t>
  </si>
  <si>
    <t>Equipo humano con competencias técnicas y jurídicas</t>
  </si>
  <si>
    <t>El equipo de profesionales tanto funcionarios como contratistas cuentan con las competencias técnicas y juridicas requeridas para el desarrollo de sus funciones y obligaciones contractuales respectivamente</t>
  </si>
  <si>
    <t>Consolidar conocimiento en procesos sancionatorios hacia permisos y trámites ambientales (SIPTA)</t>
  </si>
  <si>
    <t>Se propone consolidar los conocimientos y competencias para ejecutar el proceso sancionatorio ambiental por parte de los profesionales a cargo de estas labores ya que es un tema que se esta abordando directamente por el grupo de permisos y trámites ambientales</t>
  </si>
  <si>
    <t xml:space="preserve">Excelente clima laboral </t>
  </si>
  <si>
    <t>Se ha fortalecido el clima laboral entre los colaboradores,  mediante actividades de relaciones de los diferentes grupos de trabajo, como es evidenciado en la medición que se realiza anualmente con Great Place To Work para la vigencia de 2022 el índice de Ambiente LAboral (IAL) fue del 82.2%.</t>
  </si>
  <si>
    <t>Expertos de la ANLA compartiendo conocimiento</t>
  </si>
  <si>
    <t xml:space="preserve"> Para el 2023 se realizarán 71 eventos en los cuales los facilitadores serán colaboradores de la entidad que debido a su experticia en un tema apoyan la gestión del conocimiento de la entidad a un costo cero bajo el programa interno denominado “El Entrenador”.</t>
  </si>
  <si>
    <t>Personal idoneo y capacitado  para liderar los diferentes proceso de la entidad.</t>
  </si>
  <si>
    <t>Tener el personal capacitado, para poder  liderar cada uno de los procesos aprovechando las competencias que se tienen individualmente. Diseñando espacios de capacitación enfocados a la creación, organización, transferencia y aplicación del conocimiento que permitan el aumento del desempeño institucional, la optimización de recursos y la generación y desarrollo de conocimiento.</t>
  </si>
  <si>
    <t xml:space="preserve">ESTRATÉGICO </t>
  </si>
  <si>
    <t xml:space="preserve">Contribución a la toma de decisiones  basadas en evidencias y datos </t>
  </si>
  <si>
    <t>La calidad de datos producidos, transformados y difundidos por la entidad, es una de las apuestas más relevantes para la entidad, contribuyendo a la toma de decisiones informada (basada en datos), oportuna y eficiente. Esto se vuelve una apuesta transversal a toda la entidad.</t>
  </si>
  <si>
    <t>Mejora e incremento en los resultados del IDI</t>
  </si>
  <si>
    <t xml:space="preserve">Se logró una mejora significativa en el resultado del IDI en las últimas vigencias de acuerdo con las evaluaciones realizadas por el DAFP, con los siguientes resultados teniendo en cuenta un incremento significativo del 18.9 puntos en los tres últimos años a partir de la línea base del 2018 que fue del 74,3. A 2021 se cuenta con un puntaje de 93.2  superando el promedio del sector ambiente (86.2), lo que significa que a nivel interno de la entidad se ha mejorado la gestión integral de la entidad y el trabajo alineado por procesos. 
</t>
  </si>
  <si>
    <t>Efectiva gestión de la planeación y ejecución de los recurso de la entidad</t>
  </si>
  <si>
    <t>La entidad realiza su planeación, programación y ejecución de recursos a través del sistema de planeación y gestión institucional SPGI, el cual permite realizar la planeación y programación de los recursos de inversión y funcionamiento de la entidad articulado al cumpliento de las metas institucionales (PAI y PEI), así como el seguimiento a la ejecución física y presupuestal.</t>
  </si>
  <si>
    <t xml:space="preserve">Ausencia de objetivos estrategicos con enfoque étnico que se encuentren alineados al PND y que permitan diseñar la planeación institucional incluyente  </t>
  </si>
  <si>
    <t xml:space="preserve">Es una debilidad ya que en la medición de la política de planeación institucional no se cuenta con acciones encaminadas a la definición de objetivos estratégicos con enfoque étnico, y ha sido una recomendación constante del DAFP que no ha sido implementada por la entidad. </t>
  </si>
  <si>
    <t>Desarrollo de nuevas ideas y proyectos para la mejora de la gestión de la entidad</t>
  </si>
  <si>
    <t>Los proyectos de innovación cerrada (ideados y desarrollados por colaboradores de la entidad) e innovación abierta (ideados y desarrollados en colaboración con algún grupo de interés) aportan a la mejora de la ANLA y a la generación de valor público.</t>
  </si>
  <si>
    <t>Debilidad en el seguimiento a las acciones definidas en los diferentes instrumentos de planeación</t>
  </si>
  <si>
    <t xml:space="preserve">Se requiere mejorar la verificación y el análisis de los reportes cualitativos, cuantitativos y evidencias remitidas por las dependencias, de tal forma que sean consistentes y respondan a las acciones establecidas en cada instrumento, lo cual genera reprocesos y afecta el cumplimiento de las metas propuestas.  </t>
  </si>
  <si>
    <t>Dificultad para definir indicadores retadores y ambiciosos en el marco de la planificación estrategica</t>
  </si>
  <si>
    <t>Por la misma limitación de calidad de datos producidos en torno a la misionalidad de la entidad, la mayoría de los indicadores propuestos por las dependencias son indicadores de eficia y eficiencia. Se debe trabajar en construcción de indicadores de efectividad o impacto, que nos ayuden a medir deficiencias en los procesos e información que sea relevante para los grupos de interés, en torno a la gestión que adelanta día a día la entidad.</t>
  </si>
  <si>
    <t>Debilidad en la articulación y comunicación de las actividades de los instrumentos de planeación con los procesos de la entidad</t>
  </si>
  <si>
    <t xml:space="preserve">Actualmente no se cuenta con un mecanismo efectivo para lograr una mayor articulación, divulgación y retroalimentación de avances, novedades y resultados  de los instrumentos de planeación (PAI, PEI, calidad, MIPG, Conocimiento, Cambio, estudios económicos, entre otros,  a nivel interno de la OAP y con los diferentes procesos de la entidad. </t>
  </si>
  <si>
    <t>Falta de apropiación del contenido y requisitos del informe bajo estándares GRI</t>
  </si>
  <si>
    <t>Actualmente las dependencias no han interiorizado en su totalidad los requisitos del informa bajo estándares GRI, lo cual puede afectar que el reporte no contenga información relevante para los grupos de interés</t>
  </si>
  <si>
    <t>Debilidad en el proceso de gestión de la información  estadística</t>
  </si>
  <si>
    <t>Debilidad en el proceso de documentación, implementación y mantenimiento del sistema de gestión para la producción estadística bajo la NTC PE 1000:2020, afectando la  implementación de la política de gestión de la información estadística del MIPG en la entidad, en el debido proceso de los datos, análisis y difusión con todos los grupos de interés</t>
  </si>
  <si>
    <t>Debilidad en la estructura actual y funciones de algunas dependencias de ANLA para atender  las necesidades del Acuerdo de Escazú</t>
  </si>
  <si>
    <t xml:space="preserve">La ANLA- inició un proceso de modernización, el cual se estabilizó en diciembre del 2022, sin embargo con la implementación del acuerdo de Escazú, no se tiene definida las funciones de las dependencias en cuanto a roles y responsabilidades que permita su adecuado cumplimiento. Aunque se reconoce que una reestructuración tiene dificultades, se podría realizar un propuesta . </t>
  </si>
  <si>
    <t>Batería de indicadores que muestran la gestión de la entidad</t>
  </si>
  <si>
    <t xml:space="preserve">Se cuenta con una batería de indicadores que permite medir la gestión de la entidad a través del seguimiento que realizan las dependencias de acuerdo con la periodicidad definida en las hojas de vida de los indicadores, y el seguimiento que realiza la OAP de manera mensual, haciendo las recomendaciones y generando alertas a través de memorando y presentación ante el Comité Directivo, contibuyendo de esta manera al cumplimiento de las metas institucionales </t>
  </si>
  <si>
    <t>Implementación del SGA para el mejoramiento ambiental de la entidad.</t>
  </si>
  <si>
    <t>Debilidad en la integración del SGA con los otros sistemas de gestión.</t>
  </si>
  <si>
    <t>El SGA esta actualmente dentro del Sistema Integrado de Gestión, sin embargo, se hace necesario la interacción con los otros sistemas de gestión de la entidad, que permita el cumplimiento de la politica del SIG y el cumplimiento de los objetivos. Con la integración coordinada de los sistemas se lograria  mayor efectividad en la gestión, el ahorro de recursos, la mejora en la percepción de los colaboradores de la entidad en los diferentes sistemas.</t>
  </si>
  <si>
    <t>Buena articulación e integración del proceso de evaluación de licenciamiento ambiental con el sistema de gestión de calidad</t>
  </si>
  <si>
    <t>Integración Sistema de Gestión de Calidad con el proceso técnico de evaluación de licencias que favorece el cumplimiento de los objetivos del sistema de gestión así como la misionalidad del proceso.</t>
  </si>
  <si>
    <t>Debilidad en la articulación de las Subdirecciones</t>
  </si>
  <si>
    <t>Falta de coordinación y articulación entre las diferentes subdirecciones que impactan la toma de decisiones de la entidad.</t>
  </si>
  <si>
    <t>Definición, conocimiento, ejecución y monitoreo oportuno de metas y planes (SSLA)</t>
  </si>
  <si>
    <t>Definición, ejecución y monitoreo asertivo de las metas de la SSLA apoyados en el conocimiento adquirido de los profesionales que efectúan el control y seguimiento ambiental a POA sujetos a licencia ambiental u otro instrumento de control y manejo ambiental bajo los lineamientos establecidos en el proceso de seguimiento a licencias ambientales y los señalados de manera directa o recomendados por la alta dirección, generando alertas y puntos de control lo cual contribuye al cumplimiento de los objetivos estratégicos.</t>
  </si>
  <si>
    <t>Lineamientos en cuanto a la planeación estratégica de la entidad</t>
  </si>
  <si>
    <t xml:space="preserve">Retroalimentación oportuna, veraz, clara y útil  de las decisiones estratégicas que impactan en el control y seguimiento a POA sujetos a seguimiento de licencia ambiental o a otro instrumento de control y manejo ambienta, lo cual impactará la calidad del servicio de la SSLA </t>
  </si>
  <si>
    <t>Implementación de herramientas e instrumentos que contribuyen a la efectividad y correcto ejercicio de la función de control y seguimiento ambiental a POA</t>
  </si>
  <si>
    <t xml:space="preserve">Incremento del nivel de apropiación de las herramientas e instrumentos que se han desarrollado al interior de la ANLA valorando su efectividad en el proceso de control y seguimiento ambiental a POA desde el componente técnico y jurídico, incluyendo aspectos como calidad, oportunidad y suficiencia de recursos financieros y humanos, lo cual contribuye a la mejora en la gestión del proceso. </t>
  </si>
  <si>
    <t>Demoras en los ajustes de las metas PAI en SPGI producto de la solicitud de incremento de metas.</t>
  </si>
  <si>
    <t>Se presentan demoras significativas (mas de 4 meses) en la gestión necesaria para modificar las metas en SPGI. En el 2022 se solicito el ajuste a las metas a la OAP y no se tuvo en cuenta que ese ajuste no modificaba el presupuesto asignado y se surtio todo el proceso como si fuera lo contrario.</t>
  </si>
  <si>
    <t>Implementación de herramienta de seguimiento y control</t>
  </si>
  <si>
    <t xml:space="preserve">Como estrategia actual se han implementado en el grupo GASA herramientas como el seguimiento aleatorio a los profesionales del GASA, Prolipsis y bases de datos (Recursos reposición, indagaciones preliminares, reparto y planes de mejoramiento) para el seguimiento y control de las actividades. </t>
  </si>
  <si>
    <t>Retrasos en el cumplimiento metas PAI</t>
  </si>
  <si>
    <t>El cumplimiento de metas PAI se ha visto afectado por la transición del gestor documental - ORFEO en el proceso Sancionatorio. Hasta el mes de marzo de 2023 se tenia un promedio de 123  actos administrativos y en el mes de abril se registro un promedio de 13.</t>
  </si>
  <si>
    <t xml:space="preserve">Falta de Protocolo de prevención para las víctimas de violencia o acoso sexual y/o por discriminación </t>
  </si>
  <si>
    <t>No se cuenta con medidas de protección, atención y preventivas para las víctimas de violencia o acoso sexual y/o por discriminación lo cual desincentiva un ambiente laboral seguro y saludable que puede generar una afectación al deber funcional de la Entidad</t>
  </si>
  <si>
    <t>Implementación de estrategias de seguimiento y control a la gestión (OAJ)</t>
  </si>
  <si>
    <t>Se han implementado mesas de trabajo de seguimiento a la gestiónde cada uno de los Grupos (Cobro Coactivo, Defensa Jurídica y Conceptos Jurídicos), lo cual permite generar alertas tempranas o recomendaciones de gestión.</t>
  </si>
  <si>
    <t>Adecuación espacio para la gestión del archivo</t>
  </si>
  <si>
    <t>Los Grupos de Cobro Coactivo y Defensa Jurídica tienen bajo su responsabilidad la custodía de los expedientes en fisico producto de su gestión. En el 2021 (Defensa Jurídica) y 2022 (Cobro Coactivo) se les asignó un espacio adecuado para la salvaguarda de estos expedientes, lo cual permite su conservación, fácil acceso y control.</t>
  </si>
  <si>
    <t>Exceso de aplicación de encuestas (GRI, Rendición de cuentas, etc)</t>
  </si>
  <si>
    <t>Se estan aplicando demasiadas encuestas, lo cual no permite medir la relevancia de cada una de ellas y en muchas oportunidades se responden por cumplir.</t>
  </si>
  <si>
    <t>Indicador PAI- Plan de Choque Liquidaciones</t>
  </si>
  <si>
    <t>Para el 2023 se revaluó el indicador de liquidaciones de procesos contractuales con el fin de evitar que los procesos pierdan competencia, se contrató a un profesional que elaborará y ejecutará un plan de choque para apoyar a los supervisores y lograr liquidar en los términos de ley, el cual inició a finales del 2022 permitiendo que al primer trimestre el indicador se encuentre en el 100%, liquidándose 10 contratos de manera oportuna que estaban dentro del nivel de criticidad alta y media alta; adicionalmente se han liquidado procesos que están clasificados en el plan de choque en un nivel medio, es decir, que las fechas para pérdida de competencia están entre octubre, noviembre y diciembre de 2023 asi como algunos procesos de nivel bajo (2024 y 2025) y también se han liquidado procesos que no estaban contemplados en el plan de choque por haber terminado recientemente.</t>
  </si>
  <si>
    <t>Debilidad en la asignación de responsabilidades art. 17 Ley 2052/2020 - Relación Estado Ciudadano</t>
  </si>
  <si>
    <t xml:space="preserve">Debilidad en la asignación de responsabilidades conforme a lo establecido en el artículo 17 Ley 2052/2020 en lo concerniente a la creación dentro de su estructura organizacional una dependencia única que se encargue de liderar al interior de la entidad la implementación de las políticas que incidan en la relación Estado Ciudadano, impactando el cumplimiento de un requisito legal </t>
  </si>
  <si>
    <t>Debilidad en la formulación e implementación de la Estrategia de lenguaje claro</t>
  </si>
  <si>
    <t>Debilidad en la formulación e implementación de la estrategia de lenguaje claro, en razón a la demora en los procesos internos para la aprobación de la misma, la cual afectaría la calificación del componente de servivio al ciudadano  y reduciría el IDI de la entidad.</t>
  </si>
  <si>
    <t xml:space="preserve">Implementación y seguimiento del PETI </t>
  </si>
  <si>
    <r>
      <t>Se cuenta con la planeación, implementación, seguimiento y divulgación del Plan Estratégico de Tecnologías de la Información en relación con las actividaes propias del Sistema de Seguridad de la Información. Para la vigencia 2022, el PETI tuvo un porcentaje de implementación del 96.98%.   Ha pemitido la transformación digital lo cual ha contribuido a mejorar los servicios que brinda a los grupos de interés, adoptando los lineamientos de la Gestión de TI del Estado  Colombiano, desarrollando su rol estratégico al interior de la Entidad, apoyando a las áreas misionales, liderando las iniciativas de TI que deriven en soluciones que optimicen su gestión.</t>
    </r>
    <r>
      <rPr>
        <sz val="9"/>
        <color rgb="FFFF0000"/>
        <rFont val="Century Gothic"/>
        <family val="2"/>
      </rPr>
      <t xml:space="preserve"> </t>
    </r>
  </si>
  <si>
    <t>Optimización de instrumentos para la evaluación y seguimiento de permisos y trámites ambientales</t>
  </si>
  <si>
    <t>Mejora continua a los instrumentos en implementación que han sido diseñados para los procesos de evaluación y seguimiento de permisos y trámites ambientales.</t>
  </si>
  <si>
    <t>Formulación e implementación de instrumentos de planeación y gestión estratégica</t>
  </si>
  <si>
    <t>Contar con instrumentos de planeación y gestión desde lo estrategico, tales como el PAI, PEI, entre otros permite reconocer el desarrollo de los procesos, medir el desempeño y proyectar el mejoramiento continuo de la Entidad</t>
  </si>
  <si>
    <t>Implementación de acciones de racionalización para optimizar tiempos de los procesos de evaluación y seguimiento de permisos, certificaciones, vistos buenos y trámites ambientales</t>
  </si>
  <si>
    <t>Mejora en los tiempos de respuesta a las solicitudes de evaluación y seguimiento de permisos, certificaciones, vistos buenos y trámites ambientales a partir de la implementación de estrategias de optimización de procesos, comunicación y orientación a los usuarios</t>
  </si>
  <si>
    <t xml:space="preserve">Control en la gestión de recursos (Ingresos, gastos, excedentes).
</t>
  </si>
  <si>
    <t>Efectividad en el control de los ingresos, gastos y excedentes financieros de la entidad, contribuyendo a  mejorar el análisis y comportamiento de los recursos, para la toma decisiones de los procesos.</t>
  </si>
  <si>
    <t>Debilidad en la definición de lineamientos o criterios para la efectiiva gestión de los cobros de los servicios que presta la entidad</t>
  </si>
  <si>
    <t xml:space="preserve">Se requiere definir  revisar y ajustar la resolución de cobros de todos los servicios que presta la ANLA </t>
  </si>
  <si>
    <t>Falta de asignación de presupuesto para el desarrollo de actividades del SGA.</t>
  </si>
  <si>
    <t>Se requieren recursos orientados al fortalecimiento del sistema de gestión ambiental, considerando el recurso humano, asi como las actividades de reconocimiendo o incentivos para los colaboradores, de tal forma que se reconozca el valor y la significancia del SGA para la entidad. A la fecha solo se han contemplado recursos para la ejecución de actividades de aseo en la entidad, lo cual se obtiene por medio del contrato de aseo y cafetería; y los recursos para el profesional idoneo para la ejecucion de las actividades del SGA. En caso de definirse unos recursos económicos para futuras vigencias, se deberia contemplar  la asigancion de recursos para estrategias de comuinicacion interna, incentivos, y recurso humano.</t>
  </si>
  <si>
    <t>Asignación de recursos para la ejecución de actividades en la sede principal de la entidad.</t>
  </si>
  <si>
    <t xml:space="preserve">Permanentemente se aseguran los recursos necesarios para los servicios necesarios en la ejecución de actividades que se desarrollan al interior de la sede principal de la entidad, como son, aseo y cafeteria, seguridad fisica, arriendo de infraestructura, mantenimiento de vehiculos propiedad de la ANLA. Se ha considerado de gran valor y una fortaleza para el grupo de gestión administrativa debido a que es posible garantizar la entrega y mantenimiento de  un lugar confortable para los colaboradores de la entidad. </t>
  </si>
  <si>
    <t>Insuficiencia en el presupuesto de Comisiones (SELA)</t>
  </si>
  <si>
    <t>Presupuesto insuficiente para que todos los profesionales requeridos puedan ir a campo, especialmente en proyectos PINES.</t>
  </si>
  <si>
    <t xml:space="preserve">Debilidad en la asignación de continuas actividades que no se ven reflejadas como nuevas  en los indicadores, las cuales  requieren recurso adicional. </t>
  </si>
  <si>
    <t>Debilidad en Presupuesto asignado vs recurso humano requerido para la ejecución de acciones y cumplimiento de metas de control y seguimiento ambiental, atención de denuncias ambientales, contingencias, seguimiento a consultas previas, cumplimiento de sentencias, procesos sancionatorios ambientales, atención de requerimientos de usuarios externos o partes interesadas, entre otros compromisos o acciones que se deriven de las funciones y competencias de la SSLA, impactando en la consecusión de metas y cumplimiento de objetivos y productos</t>
  </si>
  <si>
    <t>Debilidad en la gestión para proporcionar condiciones ambientales en las instalaciones como ventilación y confort térmico (mantenimientos correctivos y preventivos) - GGH</t>
  </si>
  <si>
    <t xml:space="preserve"> Realizar mesas de trabajo con los diferentes grupos internos, mejorarando el sistema de ventilación de las instalaciones para prevenir enfermedades y mejorar el bienestar de los colaboradores. Esto en base a los resultados arrojados de la evaluación de confort térmico, reaiizado por la ARL el pasado mayo de 2023 en las instalaciones arrojo  que, de acuerdo a los puntos verificados reportaron lecturas como ambiente neutro y ligeramente caluroso.</t>
  </si>
  <si>
    <t>Disponibilidad de recursos financieros para herrmientas de seguridad de la información</t>
  </si>
  <si>
    <t xml:space="preserve">Se cuentan con recursos financieros que favorece la implementación de herramientas de seguridad de la información. </t>
  </si>
  <si>
    <t>Falencias en la interoperabilidad, integración y funcionamiento de los sistemas de información de la entidad con SILA</t>
  </si>
  <si>
    <t>Se presenta debilidades en cuanto a los sistemas de información administrados por la OAP como son GESPRO, GESRIESGOS, SPGI, OELA, OESA, OEPTA en cuanto a la interoperabilidad con otros sistemas, así como las fallas permanentes en cuanto a disponibiidad, integridad de la información, Backups disponibles y la solución oportuna a las mesas de ayuda que se solicitan, lo cual genera reprocesos y afecta la correcta operación de las actividades de los procesos.</t>
  </si>
  <si>
    <t>Debilidad en la actualización de software, programas y/o herramientas para la atención de las necesidades de la entidad.</t>
  </si>
  <si>
    <t xml:space="preserve">Las herramientas tecnológicas permiten el manejo de algunos procesos del Grupo de Gestión Administrativa, por lo que se requiere de su continua actualización y asi brindar credibilidad en los resultados. Sin duda, en caso de que algun sistema o software falle se evidenciarán errores o inconvenientes en algunos trámites que estén a cargo y que requieran agilidad para el cumplimiento de objetivos en la entidad. </t>
  </si>
  <si>
    <t>Implementación de nuevas herramientas tecnológicas  para facilitar la gestión del proceso de publicidad de los actos administrativos en el GGN.</t>
  </si>
  <si>
    <r>
      <rPr>
        <sz val="9"/>
        <rFont val="Century Gothic"/>
        <family val="2"/>
      </rPr>
      <t>Mediante los contratos interadministrativos suscritos con varias Entidad Públicas que administran datos e información de los ciudadanos, tales como CONFECAMARAS, Registraduría Nacional del Estado Civil y la DIrección de Impuestos y Aduanas Nacionales, el G</t>
    </r>
    <r>
      <rPr>
        <sz val="9"/>
        <color rgb="FF000000"/>
        <rFont val="Century Gothic"/>
        <family val="2"/>
      </rPr>
      <t>GN logró generar Innovación con el uso de herramientas que permitan celeridad y gestión en los procesos de publicidad de los actos administrativos, por lo cual se cuenta con el Proyecto Sistema de información de Gestión de Usuaros - SIGU, teniendo vigentes los convenios con la Red de Cámaras de Comercio (CONFECAMARAS), Registraduría Nacional del Estado Civil (RINES), Dirección de Impuestos y Aduanas Nacionales (DIAN), generando información más completa y confiable.</t>
    </r>
  </si>
  <si>
    <r>
      <t>Ajustar los sistemas internos de ANLA (SILA, ORFEO, Módulo de Notificaciones) administrados por el GGN  para evitar procesos manuales.</t>
    </r>
    <r>
      <rPr>
        <b/>
        <sz val="9"/>
        <color theme="1"/>
        <rFont val="Century Gothic"/>
        <family val="2"/>
      </rPr>
      <t xml:space="preserve"> </t>
    </r>
  </si>
  <si>
    <t xml:space="preserve">Fortalecer la interoperabilidad entre el Módulo de Notificaciones (administrado por el GGN) y los sistemas SILA y ORFEO, toda vez que genera procesos paralelos, es decir, notificación o publicidad digital a través de las herramientas utilizadas en el Grupo y por otra parte al presentarse fallas tecnologicas da lugar adelantar el proceso de notificación o comunicación de forma manual que genera el uso de papel, por lo cual es necesario generar mesas de trabajo con OTI para articular una adecuda gestión y saneamiento de los sistemas internos de ANLA. </t>
  </si>
  <si>
    <t xml:space="preserve">Demoras en los proyectos en desarrollo con la Oficina de Tecnología e Información - OTI </t>
  </si>
  <si>
    <t>Falta de articulación mediante mesas de trabajo para gestionar el desarrollo efectivo respecto a los proyectos adelantados de mejoramiento del Módulo de Notificaciones con la Oficina de Tecnología e Información - OTI.</t>
  </si>
  <si>
    <t>Intermitencias de los aplicativos y sistemas internos de ANLA (Módulo de Notificaciones, SILA y Orfeo), lo cual dificulta la gestión de los procesos de publicidad de los actos administrativos</t>
  </si>
  <si>
    <t>Es necesario implementar un adecuado mantenimiento de los sistemas y aplicativos utilizados por el GGN, debido a que dificulta los proceso que se adelantan respecto de un acto administrativo cuando se va a notificar o comunicar, lo que ocasiona reprocesos y reinicios, situación que debe ser revisada de manera conjunta con OTI.</t>
  </si>
  <si>
    <t>Se cuenta con  herramientas y sistemas de evaluación acordes con las necesidades del proceso de evaluación.</t>
  </si>
  <si>
    <t>Se cuenta con herramientas tecnológicas y sistemas de información apropiados para llevar a cabo el proceso de evaluación de licencias ambientales con calidad.</t>
  </si>
  <si>
    <t>Base de datos Corporativa fortalecida</t>
  </si>
  <si>
    <t>Se ha fortalecido la base de datos operativa de la entidad respecto a mayor control y generación de los productos de zonificación de manejo, avance en la compilación de la información geográfica de los proyectos competencia de la entidad sobre una única base de datos corporativa, compilación y Actualización constante en la base de datos corporativa de las capas (áreas y trazados) de los proyectos en evaluación y garantía en la Incorporación de las capas de zonificación de manejo ambiental de los proyectos licenciados en la base de datos corporativa.</t>
  </si>
  <si>
    <t>No se cuenta con suficientes herramientas y equipos para llevar a cabo una adecuada visita de campo</t>
  </si>
  <si>
    <t>Deficiencia en el acceso a equipos y otras herramientas de apoyo para realizar el trabajo de campo realizada por el equipo evaluador.</t>
  </si>
  <si>
    <t>Debilidad en la parametrización y sistematización del proceso de evaluación</t>
  </si>
  <si>
    <t>Falta de parametrización del sistema que aporta al proceso de evaluación de licenciamiento ambiental lo que puede entorpecer el cumplimiento de los términos de evaluación e incluso la trazabilidad del mismo.</t>
  </si>
  <si>
    <t xml:space="preserve">Falta de promoción en el uso masivo herramientas geográficas así como la inclusión del equipo geográfico en los conceptos técnicos </t>
  </si>
  <si>
    <t>Poca sensibilización del uso masivo de herramientas geográficas durante el proceso de evaluación , así como la falta de inclusión del equipo geográfico en los conceptos técnicos lo que se deriva en inconsistencias  entre la información reportada en los conceptos técnicos – resoluciones y las bases de datos geográficas validadas para los trámites, relacionadas con áreas, coordenadas y demás cantidades o categorías.</t>
  </si>
  <si>
    <t>Debilidad en la unificación, articulación, acceso y oportuna actualización de los sistemas de información (Diversos sistemas de información) que sirven de base o apoyo para adelantar el control y seguimiento a POA de competencia de la ANLA.</t>
  </si>
  <si>
    <t xml:space="preserve">Fallas que se puedan presentar en los sistemas de información (SILA, OESA, AGIL, ORFEO,) de manera individual que ponen en riesgo la calidad y la oportunidad en las que se deben generar los productos resultantes del control y seguimiento a POA. 
Al no disponerse de información confiable, actualizada o presentarse fallas para su acceso y no ser atendidas en tiempo los requerimientos que se efectúen, se impacta los tiempos de entrega y el cumplimiento de términos legales. 
Se tiene una dependencia a los sistemas que no permite una continuaidad de las actividades cuando fallan. Los sistemas internos no son resilientes </t>
  </si>
  <si>
    <t>Cambio de Equipos de Computo</t>
  </si>
  <si>
    <t>Se actualizan los equipos de computo lo cual mejora productividad de los funcionarios.</t>
  </si>
  <si>
    <t>Falencias en el Gestor Documental - ORFEO (OAJ-G Actuaciones sancionatorias)</t>
  </si>
  <si>
    <t>El proceso de transición de la herramienta ha generado retrasos en la gestión.  Hasta el mes de marzo de 2023 se tenia un promedio de 123 de actos de administrativos y en el mes de abril se registro un promedio de 13. Adicionalmente, este gestor documental no permite dejar trazabilidad de los radicados de los memorandos que se remiten entre los diferentes grupos de la Entidad, lo cual genera un riesgo de perdida de trazabilidad de la información.</t>
  </si>
  <si>
    <t xml:space="preserve">Insuficientes Licencias Office 365 </t>
  </si>
  <si>
    <t>La indisponiblidad de licencias dificulta el cumplimiento y la ejecución de las obligaciones de los contratistas, lo cual tambien afecta la gestión del grupo al no contar con el insumo necesario para realizar las tareas correspondientes.</t>
  </si>
  <si>
    <t xml:space="preserve">Deficiencia en el cierre de mesas de ayuda </t>
  </si>
  <si>
    <t>En algunas oportunidades las mesas de ayuda son cerradas por la OTI sin previa atención, sin solución de fondo y/o en otros casos demoras en el tiempo de respuesta, lo que genera retrasos en la gestión del GASA, además de reprocesos al tener que volver a solicitar la mesa de ayuda.</t>
  </si>
  <si>
    <t xml:space="preserve">Deficiencia en la herramienta GIC </t>
  </si>
  <si>
    <t xml:space="preserve">La herramienta interna GIC, no se encuentra parametrizada para el tramite de las novedades contractuales (Cesión, suspensión) y por lo tanto genera reprocesos para el pago de cuentas de cobro.  </t>
  </si>
  <si>
    <t>Ausencia de una herramienta tecnológica para la formulación y seguimiento de planes de mejoramiento</t>
  </si>
  <si>
    <t xml:space="preserve">La gestión de los planes de mejoramiento tanto interno como externo se realiza de manera manual, lo que genera alta probabilidad para cometer errores. Por otra parte, no se cuenta con un aplicativo en el que se puedan almacenar los soportes que evidencian el cumplimiento de las acciones. </t>
  </si>
  <si>
    <t>Implementación de un nuevo sistema gestor documental - ORFEO (GGD)</t>
  </si>
  <si>
    <t>Se realiza la implementación el dia el 17 abril una de sus mayores fortalezas es la creación de expedientes asociadas a las Tablas de Retención lo que permite la oportuna identificación tanto de los documentos como de los expedientes. En el periodo comprendido entre el 17 abril al 28 de mayo se han realizado 133 capacitaciones, 32.936 comunicaciones y 646 mesas de ayuda y el resultado de la encuesta de satisfacción fue</t>
  </si>
  <si>
    <t>Falta de actualización del VISDOC para visualización de expedientes</t>
  </si>
  <si>
    <t>Falta de actualización de documentación e imágenes de los expedientes misionales en la herramienta VISDOC ya que desde  su implementación en el 2018 no se ha actualizado y esto puede ocasionar deterioro y/o perdida información fisica.</t>
  </si>
  <si>
    <t>Debilidad en la sistematización de solicitudes de prestamo (Ventanilla)</t>
  </si>
  <si>
    <t>No se cuenta con un sistema/herramienta que permita direccionar las solicitudes de los diferentes usuarios; ya que en la actualidad se recepcionan a través de correo electrónico (En promedio se reciben 488 solicitudes al mes) Lo que ocasiona que con este proceso no se de respuesta a las solicitudes y que puede suceder la generación de hallazgos por entes de control aunque en la actualidad no se haya presentado se detecta esta debilidad.</t>
  </si>
  <si>
    <t>usuarios</t>
  </si>
  <si>
    <t>Debilidad en la confidencialidad de las comunicaciones ORFEO (OCDI)</t>
  </si>
  <si>
    <t>El aplicativo de gestión documental ORFEO no garantiza la confidencialidad de las comunicaciones generadas y allegadas a la Oficina de Control Disciplinario Interno, afectando la reserva sumarial de la que gozan todas las actuaciones disciplinarias</t>
  </si>
  <si>
    <t xml:space="preserve">Deficiencias de sistemas tecnológicos para el seguimiento de procesos discplinarios </t>
  </si>
  <si>
    <t>La Entidad no dispone de una herramienta de consulta que permita identificar número de expedientes disciplinarios activos y su etapa procesal y de gestión en tiempo real, así como una herramienta que permita el control de términos, lo cual impide optimizar tiempos para seguimiento de los procesos disciplinarios</t>
  </si>
  <si>
    <t>Se actualizan los equipos de computo lo cual mejora productividad de los funcionarios</t>
  </si>
  <si>
    <t>Implementación Gestor Documental - ORFEO</t>
  </si>
  <si>
    <t>Con la implementación del gestor documental ORFEO se facilita la busqueda de información y se hace mucho mas expedito ver el estado de los procesos y ejercer un control sobre los mismos. Es una herramienta mas amigable.</t>
  </si>
  <si>
    <t>En algunas oportunidades las mesas de ayuda son cerradas por la OTI sin previa atención, sin solución de fondo y/o en otros casos demoras en el tiempo de respuesta, lo que genera retrasos en la gestión de los grupos de trabajo Defensa Jurídica, Conceptos Jurídicos y Cobro Coactivo, además de reprocesos al tener que volver a solicitar la mesa de ayuda.</t>
  </si>
  <si>
    <t>Reprocesos en el desarrollo de herramientas por parte de la OTI</t>
  </si>
  <si>
    <t>Existe dificultad para traducir las necesidades jurídicas al lenguaje tecnológico, lo cual retrasa el desarrollo de herramientas que mejoran la gestión de los procesos.</t>
  </si>
  <si>
    <t>Sistematización de los procesos y las plataformas.</t>
  </si>
  <si>
    <t>Las herramientas tecnológicas proporcionadas por la entidad como GIC, GESPRO, ORFEO,  ONEDRIVE Y SHAREPOINT entre otras, facilitan la conexión al trabajo y organización de documentos soporte y procesos desde cualquier ubicación.</t>
  </si>
  <si>
    <t>Debilidad en el desarrollo de herramientas tecnológicas para apoyar los procedimientos del GGFP y salvaguardar la información</t>
  </si>
  <si>
    <t>Se considera una debilidad por cuanto la OTI no cuenta con la infraestructura suficiente para atender los cambios y mejoras que requieren las herramientas diseñadas a medida, para los procesos. Incluir proveedores y comisiones en el aplicativo GIC.</t>
  </si>
  <si>
    <t>No se cuenta con una herramienta para los procesos contractuales y certificaciones</t>
  </si>
  <si>
    <t>Falta de un aplicativo interno mediante el cual  se pueda realizar todos los procesos contractuales de la entidad en cualquier modalidad de selección, con el fin de automatizar pasos que actualmente se realizan manualmente permitiendo acelerar el tiempo de contratación. Adicionalmente se pueda generar una base de contratos que sirva de insumo en la entrega de informes a los usarios internos y externos. 
Dentro del aplicativo crear un módulo para la expedición de certificaciones contractuales lo cual acelera el tiempo de entrega, especialmente el períodos de alta demanda.</t>
  </si>
  <si>
    <t>Contar con herramientas tecnológicas y pedagógicas para la promoción de mecanismos de participación ciudadana ambiental y la conflictividad socoecológica</t>
  </si>
  <si>
    <t>Se cuenta con el manejo de dos (2) herramientas tecnológicas:
1) El Sistema de Análisis Estratégico para la Transformación de la Conflictividad - STC , es una herramienta que  aporta información para la toma de decisiones, logrando el reporte de  75 conflictos socio ecológicos para 2022 y 45 para el 2023, para un total de 120 conflictos. A partir de esta información se priorizó para el año 2022 la atención a 47 conflictos generando acciones de prevención y transformación desarrolladas por los inspectores ambientales regionales, las cuales están en proceso de implementación, y las del 2023 están en proceso de construcción de fichas de conflictividad.
 2) El aula virtual de la ANLA (e-learning) a través de esta herramienta se ha promocionado cursos sobre temas relacionados con el que hacer de la entidad y los mecanismos de participación ciudadana ambiental, con los siguientes resultados: con corte al primer semestre de 2023 se realizó la octava versión del curso virtual de licenciamiento ambiental con 2507 inscritos y el curso virtual interno con 288 inscritos. Para este año se tiene previsto realizar  6 cursos virtuales, 2 en licenciamiento ambiental y 4 en rendición de cuentas, procesos sancionatorios, control social y ruta de la participación ciudadana, contribuyendo de esta manera a la formación de capacidades de nuestro grupos de interés.</t>
  </si>
  <si>
    <t>Debilidad en la capacidad tecnológica de las herramientas de la SMPCA</t>
  </si>
  <si>
    <t>La plataforma del Aula virtual  tiene una debilidad tecnológica en razón a las funcionalidades propias de la herramienta que este momento deben realizarse de manera manual y que implican una gestión de sobrecargas en personas del grupo para la atención de más de 3000 usuarios, por lo cual se requiere un desarrollo tecnológico para optimizar su usabilidad, automatización y así como el soporte de los cursos para manetener su oferta de matriculación masiva. Esta mejoras requieren  capacidad de los servidores para soportar 10.000 usuarios; matrícula automática, generación y descarga de certificados automáticos, activaciones de contraseña, descarga de reportes alineados a la necesidad de la subdirección y soporte de funcionalidades propias de la herramienta. Este año se esta trabajando el proyecto tecnológico con la OTI para realizar  estas mejoras en las funcionalidades.
El sistema de Análisis Estratégico para la Transformación de la Conflictividad - STC tiene una debilidad tecnológica en cuento al resgistro, disponibilidad y usabilidad de la información y operabilidad de sistemas. Este año se esta trabajando el proyecto tecnológico con la OTI para realizar  estas mejoras en las funcionalidades.</t>
  </si>
  <si>
    <t xml:space="preserve">Debilidad en la interoperabilidad de ORFEO con la herramienta de  las PQRSD </t>
  </si>
  <si>
    <t xml:space="preserve">Inoportunidad en las respuestas de PQRSD debido a la entrada de ORFEO, por cuánto no se previó el impacto en que generó la interoperabilidad de los sistemas, perdiendo el control y seguimiento de los PQRSD allegados por los usuarios, ya que no se veían reflejados en las bases de datos ni en los tableros de control de la herramienta de PQRS, lo que conllevó que para el mes de mayo/2023 no se contestaran dentro del término 35 PQRSD. Por tratarse de la vulneración de un derecho fundamental, las consecuencias serian las acciones disciplinarias, disminución de la credibilidad en la entidad, incremento de las quejas y reclamos, entre otros. Actualmente se formuló plan de mejoramiento junto con OTI y GGD, para corregir el riesgo de la respuesta inoportuna de las PQRSD. </t>
  </si>
  <si>
    <t>Debilidad en las mejoras e implementación de herramientas tecnológicas solicitadas por el  GSC</t>
  </si>
  <si>
    <t>Limitado avance en  las mejoras e implementación de las herramientas tecnológicas con OTI.
Proyecto P70 Terceros intervinientes: Se culminó el documento de análisis hace más de 1 año y medio y la demora en su implementación obedece a la etapa de desarrollo.
Proyecto P74 Denuncias Ambientales: Se culminó el documento de análisis hace más de 1 año y la demora en su implementación obedece a la etapa de desarrollo.
Proyecto P12 Seguimiento PQRSD en la web: Se culminó el documento de análisis hace 8 meses y la demora en su implementación obedece a la etapa de desarrollo.
Mejoras herramienta PQRS: Con la entrada en operación de ORFEO los reportes para el seguimiento y control que tenia los PQRSD en esta herramienta dejaron de operar. Las demoras en la implmentación de las herramientas impide gestionar y hacer seguimeitno de manera oportuna las PQRSD, las solicitudes de terceros intervienientes y denuncias ambientales, adicionalmente se pierde la oportunidad de  que los usuarios externos puedan consultar en línea la respuesta a su derecho de petición.</t>
  </si>
  <si>
    <t>Sistemas de información desarrollados in house, que  permiten el control y seguimiento a la gestión institucional (OTI)</t>
  </si>
  <si>
    <t xml:space="preserve">Se cuentan con sistemas de información que permiten el control y seguimiento a la gestión institucional.  Para los procesos misionales (evaluación y seguimiento de licencias) se cuenta con el Sistema de Licenciamiento Ambiental - SILA, en el cual se cargan todas las actividades misionales que se desarrollan en ANLA. Así mismo, se cuentan con Sistemas de apoyo a la gestión tales como:   AGIL, ULISES, SIGANLA – CONTRATOS, SIGANLA – INVENTARIOS, MESA DE AYUDA, GIC, HOMINIS, SPGI, GESPRO , GESRIESGOS , OELA: Operación estadísticas de licenciamiento ambienta, OESA: Operación Estadística de Seguimiento Ambiental, SIRES, VISDOC, VIVE ANLA , TABLERO PQRS, STC, SSOFI , ORFEO; que permiten la generación de datos, para la toma decisiones. </t>
  </si>
  <si>
    <t>Debilidad en la apropiación en la implementación de controles tecnológicos (OTI)</t>
  </si>
  <si>
    <t xml:space="preserve">Baja apropiación en la implementación de controles tecnológicos por parte de los funcionaros y contratistas de la entidad, debido a la falta de comunicación frente a la implementación de los mismos. </t>
  </si>
  <si>
    <t>Sistemas de Información geográficos y plataformas geográficas actualizadas para la toma de decisiones de los procesos misionales</t>
  </si>
  <si>
    <t>Se cuenta con sistemas de información geográficos y plataformas geográficas actualizadas para la toma de decisiones de los procesos misionales, permitiendo  visualizar y consultar gráficaS y dinámicamente capas de información geográfica de las diferentes entidades que producen información necesaria para decidir la viabilidad socioambiental de proyectos; de igual forma, informacióngeográfica temática propia de los estudios presentados a la ANLA en el proceso de licenciamiento Ambiental.</t>
  </si>
  <si>
    <t>Integración TI y negocio (permisos y trámites ambientales)</t>
  </si>
  <si>
    <t xml:space="preserve">Se asegura la integración entre tecnologías de la información y el negocio, con el fin de contribuir al cumplimiento en la respuesta a las solicitudes de permisos y trámites ambientales. </t>
  </si>
  <si>
    <t>Contar con sistemas de información que permiten llevar trazabilidad de los expedientes de evaluación y seguimiento</t>
  </si>
  <si>
    <t>Los sistemas de información de la Entidad como SILA, entre otros permiten llevar trazabilidad de las solicitudes recibidas por parte de los usuarios</t>
  </si>
  <si>
    <t>Falta de automatización de procesos administrativos internos inherentes a la evaluación y seguimiento de permisos, certificaciones, vistos buenos y trámites ambientales para optimización de tiempos  de respuesta a las solicitudes</t>
  </si>
  <si>
    <t>Reducir tiempos de dedicación por parte de los profesionales técnicos y jurídicos que estan a cargo de atender la evaluación y seguimiento de los permisos y trámites ambientales, mediante la automatización de algunas tareas que actualmente deben realizarse manualmente, tales como: envío de cominucaciones internas para avanzar en el trámite, diligenciamiento de bases de datos, seguimiento y control a los tiempos de respuesta, entre otros</t>
  </si>
  <si>
    <t>Debilidad en la capacidad y disponibilidad de recursos tecnológicos para garantizar la operación de los procesos de evaluación y seguimiento de permisos y trámites ambientales</t>
  </si>
  <si>
    <t>Funcionamiento y capacidad de los recursos técnologicos disponibles para garantizar la operación de los procesos de evaluación y seguimiento de permisos y trámites ambientales en tiempos de ley y en cumplimiento de los requisitos técnicos y jurídicos específicos para cada trámite.</t>
  </si>
  <si>
    <t>Debilidades en la disponibilidad y capacidad de recursos tecnológicos para garantizar la operación de los procesos de regionalización y centro de monitoreo</t>
  </si>
  <si>
    <t>Fallas en el funcionamiento, disponibilidad y capacidad de los recursos técnologicos para garantizar la operación de los procesos de regionalización y centro de monitoreo que soporan la toma de decisiones en los conceptos técnicos de evaluación y seguimiento de licencias ambientales</t>
  </si>
  <si>
    <t xml:space="preserve">Uso incorrecto de los aplicativos dispuestos por ANLA llevando a incurrir en una indebida publicidad y notificación de los actos administrativos </t>
  </si>
  <si>
    <t>Falta de una adecuada verificación y articulación respecto del uso de los aplicativos utilizados por el GGN, que al no ser detectados a tiempo generan indebida publicidad de los actos administrativos generando incumplimiento asociados al proceso.</t>
  </si>
  <si>
    <t>Falta de implementación del proyecto notificación personal digital en la Ventanilla de Notificaciones</t>
  </si>
  <si>
    <t>La Ventanilla de Notificaciones haciendo uso de la política de cero papel, propuso el proyecto de notificación personal de forma digital con firma electrónica a través de una tableta digital, sin embargo, hace falta realizar mesas de trabajo para continuar con la consolidación y presupuesto para efectuarla.</t>
  </si>
  <si>
    <t>Falta de capacidad tecnológica para almacenamiento de la información</t>
  </si>
  <si>
    <t xml:space="preserve">Debilidad en cuanto a capacidad tecnológica para el almacenamiento de la información, lo que ocasiona el no aseguramiento de la preservación de los documentos digitales recibidos y generados, la consulta y acceso a través de los sistemas de información de la Entidad y pérdida de información. </t>
  </si>
  <si>
    <t xml:space="preserve">Debilidad en la articulación de las herramientas tecnológicas  frente al proceso de publicidad de los actos administrativos  en sintonia con el Acuerdo de Escazú </t>
  </si>
  <si>
    <t xml:space="preserve">Se requiere contar con una adecuada implementación y articulación entre el Módulo de Notificaciones, SILA y Orfeo de forma adecuada respecto de las etapas de publicidad de los actos administrativos garantizando el acceso del contenido y comprensión para todas las partes interesadas y que faciliten su participación en los procesos y trámites de ANLA de conformidad con el Acuerdo de Escazú </t>
  </si>
  <si>
    <t>Instalaciones en condiciones óptimas para el desarrollo de las actividades administrativas y misionales de la entidad.</t>
  </si>
  <si>
    <t>El Grupo de Gestión Administrativa promueve las actividades asociadas al mantenimiento de las instalaciones de la sede principal de la entidad, garantizando condiciones óptimas para los colaboradores de la entidad. Es una fortaleza al permitir desarrollar nuevas estrategias y nuevos cambios para beneficio de quienes realizan sus labores desde la sede principal de la entidad.</t>
  </si>
  <si>
    <t>Adecuación puestos de trabajo</t>
  </si>
  <si>
    <t>Con el cambio de sede se adecuaron los puestos de trabajo, los cuales cumplen con las caracteristicas de ergonomía y calidad para el buen desarrollo de las actividades.</t>
  </si>
  <si>
    <t>Indisponibilidad e Insuficiencia de insumos para impresión (proceso sancionatorio)</t>
  </si>
  <si>
    <t>En el primer cuatrimestre del 2023 no se contó con los insumos para impresión (resmas de papel, cuota de impresión y recursos), solo hasta el mes de mayo se tuvo acceso a recursos parciales de los necesarios para el desarrollo normal del proceso sancionatorio ambiental. Lo anterior puede conllevar la materialización del riesgo de la violación al debido proceso por no poder contar con los expedientes físicos completos.</t>
  </si>
  <si>
    <t xml:space="preserve">Indisponibilidad e Insuficiencia de insumos para impresión </t>
  </si>
  <si>
    <t>En el primer cuatrimestre del 2023 no se conto con los insumos para impresión (resmas de papel, cuota de impresión y recursos) solo hasta el mes de mayo se tuvo acceso a recursos parciales de los necesarios para el desarrollo normal del Grupo Coactivo. Lo anterior conlleva a: 1. No tener los expedientes completos para atender requerimientos en el marco de una auditoria interna, externa o ante requerimientos de los deudores, lo cual afectaría el debido proceso; 2. A disponer de todo el equipo de Cobro Coactivo cuando llegan los insumos para poder actualizar los expedientes en el menor tiempo posible, lo que atrasa las actividades de impulso.</t>
  </si>
  <si>
    <t>Aprovisionamiento y mantenimiento ( Hardware,  Software)</t>
  </si>
  <si>
    <t xml:space="preserve">Se asegura el aprovisionamiento y mantenimiento de Hardware,  Software y otros servicios que soportan las aplicaciones y herramientas TI. Este aprovisionamiento se lleva a cabo a través de Contrataciones con terceros que brindan  servicios especializados como son interconexión a Datacenter, telecomunicaciones entre otros, los cuales se convierte en aliados estratégicos que a través de su experiencia y servicios profesionales aportan a la correcta operación de los servicios de la entidad. </t>
  </si>
  <si>
    <t>Debilidades en la comunicación asertiva entre los integrantes del grupo (GGA)</t>
  </si>
  <si>
    <t>La comunicación continua es necesaria para el logro de los objetivos, la atención oportuna de los requerimientos  y la disminución en tiempos para el desarrollo de procesos internos. Se considera una debilidad, debido a que entran en juego diferentes procesos que dependen de un buen trabajo en equipo.</t>
  </si>
  <si>
    <t>Uso de medios de comunicación interna para la divulgación del SGA.</t>
  </si>
  <si>
    <t>Los medios de comunicación que maneja la entidad permiten realizar la socialización de la política,los objetivos del SGA, asi como de los aspectos ambientales y los programas del mismo a través de infografìas, campañas etc. Permanentemente hay un trabajo en conjunto con el equipo de comunicaciones y esto permite al SGA la interacción con todos los colaboradores que conforman la entidad, y de esta forma, se logra un avance en los objetivos y planes de acción que existan en torno al sistema acorde con la politica.</t>
  </si>
  <si>
    <t>Limitación en el acceso a la información para los diferentes grupos de interés  por deficiencias en la claridad del lenguaje</t>
  </si>
  <si>
    <t>Debilidad en la comunicación y acceso a la información debido al lenguaje poco claro que contienen los diferentes pronunciamientos.</t>
  </si>
  <si>
    <t>Debilidad de los canales de comunicación y articulación entre dependencias (SSLA)</t>
  </si>
  <si>
    <t xml:space="preserve">Debilidad en los canales de comunicación y articulación entre depedencias para lograr la apropiación de conocimiento relevante que impacta en la función de control y seguimiento ambiental que debe efectuarse a los POA sujetos a licencia ambiental u otro instrumento de control y manejo ambiental, lo anterior impacta en la adecuada gestión de la SSLA y puede generar reprocesos  </t>
  </si>
  <si>
    <t>Definición y determinación de canales de comunicación efectivos</t>
  </si>
  <si>
    <t xml:space="preserve">Debilidad en los canales de información para lograr una comunicación de la ANLA hacia sus clientes externos que conlleven a la real apropiación de conocimiento, a partir de la definición de la información a transmitir, las partes interesadas hacia las que se orienta la información y los objetivos a cumplir, impactando la satisfacción de los grupos de interés </t>
  </si>
  <si>
    <t>Implementación y uso de los canales de línea de ética por porte de la ciudadanía</t>
  </si>
  <si>
    <t xml:space="preserve">Se ha reforzado el acercamiento a la ciudadanía por motivo de la implementación de los canales de línea de ética (correo, formulario en página web y línea telefónica) para la denuncia de noticias disciplinarias con el fin de garantizar la confidencialidad de los procesos y el contacto directo y aumenta la satisfacción de los grupos de interés. . </t>
  </si>
  <si>
    <t>Canales disponibles para nuestros grupos de interés con contenidos informativos que muestran la gestión y documentación  del SG-SST</t>
  </si>
  <si>
    <t>Disponibilidad de la información y documentación del SG-SST en la página web,  intranet y GESPRO facilitando la consulta de todos nuestros grupos de interés</t>
  </si>
  <si>
    <t>Debilidad en la comunicación de procesos mejora y resultados al interior de la Subdirección de Mecanismos de Participación Ciudadana</t>
  </si>
  <si>
    <t xml:space="preserve">Se requiere fortalecer la comunicación entre los líderes de proceso y sus equipos de trabajo con el fin de articular acciones para mejorar la gestión de la Subdirección </t>
  </si>
  <si>
    <t>Debilidad en la divulgación de información de la SMPCA en relación con su gestión en torno a la promoción los mecanismos de participación ciudadana</t>
  </si>
  <si>
    <t>Debilidad en la  divulgación y conocimiento interno y externo de las acciones e información generada por la SMPCA sobre la promoción de los  mecanismos de participación ciudadana ambiental y las acciones en territorio que se realizan por parte del el equipo de inspectores ambientales regionales, lo que conlleva al desconocimiento interno y externo de la gestión de la Subdirección en esta materia y la no visibilización del trabajo de los equipos regionales.</t>
  </si>
  <si>
    <t>Evaluación y análisis de la usabilidad de la información y los canales y medios de publicación y difusión de la misma</t>
  </si>
  <si>
    <t>Debilidad en conocer y analizar el uso de la información que produce la entidad, pára que la genera, para quién la genera y qué uso los grupos de interés pueden dar a la misma, así como de los canales y medios de publicación y difusión; esto impacta el proceso en el sentido de que se pueda generar información que no sea pertinente o pueda no ser usada por los grupos de interés en términos de acceso a la información ambiental que debe gestionar la entidad.</t>
  </si>
  <si>
    <t>Mejora en la comunicación interna con las dependencias y el centro de orientación</t>
  </si>
  <si>
    <t xml:space="preserve">Se ha fortalecido el canal de comunicación y contacto directo con profesionales de las dependencias que facilitan la respuesta oportuna para los usuarios que se contactan con el centro de orientación, ya que para esta viegencia los profesionales del centro de orietación cuentan con licencia teams, lo que permite interactuar con la persona que directamente tiene el conocimiento del trámite o permiso consultado. </t>
  </si>
  <si>
    <t>Demora en el suministro de apoyos de dependencias para la respuesta oportuna de las PQRSD</t>
  </si>
  <si>
    <t xml:space="preserve">Demora por parte de algunas dependencias misionales en suministrar el apoyo solicitado para atender la respuesta final al usuario de los PQRSD, lo que impide el cumplimiento de la oportunidad en la respuesta de fondo al peticionario, lo que conlleva a la  vulneración el derecho fundamental de  la petición, acciones disciplinarias, disminución de la credibilidad en la entidad, incremento de las quejas y reclamos, entre otros. </t>
  </si>
  <si>
    <t>Deficiente articulación con Ministerio de Ambiente para la atención de los requerimientos sobre VITAL</t>
  </si>
  <si>
    <t xml:space="preserve">Los usuarios desconocen la responsabilidad de la administración de la plataforma y son reiteradas las inconformidades sobre su operabilidad específicamente en que no permite consultar expedientes permisivos, generación de muchos errores en el proceso de autoliquidación, no permite descargar oficios y actos administrativos, no aparece toda la información de un expediente,  situación que se evidencia en las peticiones verbales que llegan a la entidad y los comentarios dejados por los usuarios cuando responden la encuesta de satisfacción de trámites y servicios. Se han escalado los inconvenientes a otras instancias, sin obtener solución definitiva, situación que genera un impacto negativo en la medición de la satisfacción, si bien es cierto la plataforma VITA no es administrada por ANLA, muchas de nuestros trámites y permisos se gestioanan a través de ella. </t>
  </si>
  <si>
    <t>Baja comunicación entre colaboradores del mismo grupo</t>
  </si>
  <si>
    <t xml:space="preserve">Con ocasión a la entrada de la política de teletrabajo y la reorganización de los grupos internos de trabajo, se generó menos interacción entre colaboradores, disminuyendo la comunicación efectiva y aumentando el distanciamiento para el apoyo colaborativo de las nuevas y las ya asignadas actividades  para gestión, lo que finalmente se traduce en la pérdida de la competencia comportamental del trabajo en equipo y orientación a resultados.  </t>
  </si>
  <si>
    <t>Debilidad en la atención oportuna a las observaciones realizadas por los usuarios derivadas del análisis de las encuestas de satisfacción</t>
  </si>
  <si>
    <t xml:space="preserve">Debilidad en la atención oportuna de las observaciones realizadas por los usuarios como resultado de la tabulación y análisis de las encuestas de satisfacción, afectando la mejora de la satisfacción de los usuarios ya que se convierten en observaciones  reincidentes, sino se solucionan a tiempo. </t>
  </si>
  <si>
    <t>Seguimiento permanente a la gestión de  PQRSD</t>
  </si>
  <si>
    <t xml:space="preserve">Gestión y seguimiento de las PQRSD de manera permanente, generando alertas preventivas para el cumplimiento de los términos de las respuestas, pasando de resolver fuera de término para el año 2018 1266 PQRSD a solamente 12 y 10 en los años 2021 y 2022 respectivamente, lo que representa un aumento  significativo en la oportunidad de la respuesta. </t>
  </si>
  <si>
    <t xml:space="preserve">Calificación favorable en la atención de PQRSD por parte de los grupos de interés </t>
  </si>
  <si>
    <t>Calidad en las respuestas a las PQRSD, se cuenta con una calificación del 93% de satisfacción que ha superado la meta propuesta del 90%. Para el mes de mayo se cuenta con una calificación del 95.44% para el indicador de Satisfacción en la respuesta a las PQRS-ECOS y centro de orientación, donde se evalúan las siguientes variables: facilidad, claridad, calidad y tiempo, de acuerdo con estos resultados se identifican y analizan los casos en los que se puede generar una acción y además se realiza la retroalimentación que corresponda de acuerdo con el análisis.</t>
  </si>
  <si>
    <t>Fortalecimiento e implementación de nuevos canales de atención</t>
  </si>
  <si>
    <t xml:space="preserve">Implementación y mejora de canales de atención, se ha fortalecido la atención multicanal y en esta vigencia contamos con dos (2) nuevos canales: botón de citas y videollamada con intérprete de lengua de señas colombiana. Al disponer del canal de botón de citas se permite una comunicación directa entre el usuario y el profesional de la dependencia que tiene asignado el trámite o permiso consultado, por su parte con el canal de videollamada con un intérprete en Lengua de Señas, la ANLA amplía su participación incluyente, permitiendo a la población sorda acceder a nuestos servicios con un acompañamiento personalizado.  </t>
  </si>
  <si>
    <t>Canales de comunicación posicionados entre los grupos de interés internos y externos</t>
  </si>
  <si>
    <t xml:space="preserve">Los canales de comunicación, tanto internos como externos, están bien posicionados y reconocidos entre los grupos de interés como lo son el correo electrónico, La Ronda, Entérese a nivel interno; y comunicados de prensa, página web, ANLA al Día, a nivel externo.  En términos de cifras, con corte a mayo, la página web actualmente tiene 1'4 millones de visitas, las redes sociales han obtenido 7.405.943 impresiones y 513.581 interacciones, lo que permite que las partes interesadas estén informadas de la gestión institucional de la entidad. </t>
  </si>
  <si>
    <t>Creación de contenido, creativo e innovador, buscando que el mensaje adecuado llegue al publico objetivo</t>
  </si>
  <si>
    <t>Se cuentan con las habilidades y conocimientos profesionales y técnicos para desarrollar productos de comunicación innovadores (contenidos audivisuales y animaciones) que logran impactar positivamente a los públicos objetivo</t>
  </si>
  <si>
    <t>Debilidad en la asesoría por parte del equipo de comunicaciones  para orientar a las dependencias, en cuanto a productos y canales de comunicación adecuados acorde a las solicitudes realizadas.</t>
  </si>
  <si>
    <t xml:space="preserve">Se debe fortalecer la asesoría por parte del equipo de comunicaciones con el fin de dar directrices a las dependencias para que el contenido de la información  a comunicar sea  claro y de calidad, evitando así reprocesos y desinformación. </t>
  </si>
  <si>
    <t xml:space="preserve">Debilidad en el uso de lenguaje técnico en las comunicaciones internas y externas
</t>
  </si>
  <si>
    <t>Por el tipo de lenguaje manejado en la entidad, el lenguaje usado en en gran cantidad es muy técnico y es necesario sintetizarlo para un mejor entendimiento de los grupos de interés.</t>
  </si>
  <si>
    <t>Debilidad en el conocimiento de la operación de la OTI</t>
  </si>
  <si>
    <t xml:space="preserve">Desconocimiento por parte de las dependencias en relación con el operaciones internas de  la Oficina de Tecnología en relación con la parte técnica de los procesos tecnologicos al interior de la entidad, l,o que genera reprocesos. </t>
  </si>
  <si>
    <t>Debilidad en los flujos o canales de comunicación interna entre dependencias de la Entidad</t>
  </si>
  <si>
    <t xml:space="preserve">Debilidad en los flujos o canales de comunicación interna que permita una articulación entre las dependencias </t>
  </si>
  <si>
    <t>Debilidad en las comunicaciones externas dirigidas a la sociedad civil con el objetivo de informar sobre la gestión de la SIPTA</t>
  </si>
  <si>
    <t>Debilidad en la actualización y permanencia de las comunicaciones externas dirigidas a la sociedad civil con el objetivo de informar sobre la gestión de la SIPTA.</t>
  </si>
  <si>
    <t>PARTES INTERESADAS</t>
  </si>
  <si>
    <t>Debilidad en la participación de los grupos de interés en la toma de decisiones de la entidad para la mejora de los procesos</t>
  </si>
  <si>
    <t xml:space="preserve">Actualmente se publican en la página web de la entidad,  botón participa los siguientes documentos para consideración y observaciones de los grupos de interés: PEI, PAI, riesgos, programa de transparencia y ética pública, dando cumplimiento a la ley de transparencia, sin embargo es necesario definir otras estrategias que motiven la participación de los grupos de interés, toda vez que el programa de Transparencia contempla la politica de estado abierto siendo esta politica mucho mas amplia en terminos de participacion ciudadana e incidencia de la misma.  </t>
  </si>
  <si>
    <t>Fortalecimiento en el acercamiento con grupos de Interés</t>
  </si>
  <si>
    <t>Se ha fortalecido el acercamiento con los grupos de interes a través del desarrollo de jornadas de retroalimentación estos  y mayor presencia en el territorio.</t>
  </si>
  <si>
    <t>Definición clara y precisa de las competencias de los inspectores ambientales regionales y su contribución a las áreas misionales de manera particular a SSLA</t>
  </si>
  <si>
    <t xml:space="preserve">Es positivo contar con los Inspectores Ambientales Regionales IAR, que si bien, hacen parte de la Subdirección de mecanismos de participación, la pedagogía realizada ha permitido mejorar la imagen de la Autoridad como una entidad cercana, descentralizada, con posibilidad de actuar más rápido. Esto necesariamente repercute en el trabajo de la subdirección por la interdependencia entre subdirecciones. </t>
  </si>
  <si>
    <t xml:space="preserve">Comunicación entre partes interesadas </t>
  </si>
  <si>
    <t xml:space="preserve">Debilidad en la articulación entre dependencias sobre espacios de participación para la mejora del ejercicio del control y seguimiento ambiental a POA en la que intervengan las partes interesadas, impactando en la satisfacción de las partes interesadas. </t>
  </si>
  <si>
    <t>Relacionamiento con las comunidades y partes interesadas</t>
  </si>
  <si>
    <t xml:space="preserve">Visibilización de los grupos considerados minorías (indígenas, negritudes) como actores sociales protagonistas en el territorio, permitiendo fortalecer la gestión del seguimiento en el territorio. </t>
  </si>
  <si>
    <t>Inadecuada clasificación de documentos (memoriales) de procesos sancionatorios (esta debilidad se está controlando a través del riesgo RG-GD-30)</t>
  </si>
  <si>
    <t>Al momento de clasificar comunicaciones y/o documentos de los procesos sancionatorios (memoriales) se da tratamiento interno errado como si fueran derechos de petición.</t>
  </si>
  <si>
    <t>Oportunidad de respuestas a las peticiones de usuarios internos y externos.</t>
  </si>
  <si>
    <t>Se atienden las peticiones en el tiempo establecido por Ley, se realizan control y seguimiento detallado de cada una de las peticiones radicadas de 5 a 15 dias habiles dependiendo el tipo de usuario que radique la petición.</t>
  </si>
  <si>
    <t>Debilidad en la Cultura de reporte de actos y condiciones inseguras</t>
  </si>
  <si>
    <t>No se evidencia reportes oportunos de actos inseguros, por lo que se deberìa fomentar  la cultura del reporte de los actos inseguros entre los colaboradores,  mediante actividades de recordación y socialización de la metodología utilizada para tal fin.</t>
  </si>
  <si>
    <t>Planes de Mejoramiento</t>
  </si>
  <si>
    <t xml:space="preserve">Desde el 2019 se ha mitigado en un 81% el riesgo de incurrir en no conformidades, por tanto actualmente el grupo de gestión contractual cuenta con 4 no conformidades cumpliendo con los respectivos planes de mejoramiento. 
De la misma manera, se ha mitigado al 100% los hallazgos de Contraloría,  dado que de 2019 a 2022, se contaba con 44 hallazgos los cuales a la fecha se encuentran cerrados. En 2023 no se ha presentado ninguno. </t>
  </si>
  <si>
    <t>Relacionamiento con grupos de interés</t>
  </si>
  <si>
    <t>Mantener y fortalecer el relacionamiento con los grupos de interés</t>
  </si>
  <si>
    <t>Mejora en la satisfacción de los usuarios</t>
  </si>
  <si>
    <t>Continuar con la implementación de estrategias y mejoramiento continuo de los procesos internos con el fin de mejorar la satisfacción de los usuarios
*Estadísticas a cargo de la Subdirección de Mecanismos de Pericipación Ciudadana</t>
  </si>
  <si>
    <t>Posicionamiento de la entidad y relación cercana con los grupos de interés</t>
  </si>
  <si>
    <t>A partir de las acciones realizadas a través de los los inspectores ambientales regionales entre julio 2022 y abirl 2023, se realizaron  1068 pedagogías institucionales que vincularon 9.390 personas pertenecientes a autoridades municipales, comunidades, organizaciones sociales entre otros actores, en las cuales se trataron temas los mecanismos de participación de la ANLA y las funciones y competencias de la entidad  y se participó en 714 reuniones interinstitucionales en los que se trataron temas de competencia de la ANLA. Desde el año 2022 al primer semestre del 2023, han sido ordenadas 4 audiencias públicas ambientales para diversos proyectos y sectores, y durante agosto de 2022 al 30 de abril de 2023, se emitieron  50 actos administrativos donde se reconocieron 548 terceros intervinientes. De igual manera, se participó en 154 reuniones de consulta previa convocadas por la Dirección de la Autoridad Nacional de Consulta Previa del Ministerio del Interior. 
De igual manera, el aula virtual ha permitido la interacción de diferentes grupos de interés con la entidades y temas de la entidad con su oferta pedagógica, la cual ha tenido una demanda alta del curso virtual de licenciamiento ambiental de más de 2000 estudiantes  inscritos pertencientes a Entes de Control, Rama judicial, Consultoras y estudiantes priorizados de Comunidades Étnicas, Campesinas, Concejos, Veedurías Ciudadanas, Alcaldías, Personerías, Comunidades asentadas en el área rural y representantes de organizaciones; con los cursos autorformativos enfocados a fortalecer las capacidades de los grupos de interés acerca de los mecanismos de participación ciudadana con los que cuenta la entidad.
Estas accciones han permitido el reconocimiento de la entidad en los territorios, sus funciones y respuestas institucionales. Adicionalmente, la nueva Administración da continuidad y refuerza el mensaje institucional de estar más cerca a los territorios y grupos de interés.</t>
  </si>
  <si>
    <t>Presencia de equipos regionales que permiten el acercamiento de la entidad con los grupos de interés en los departamentos y municipios donde la ANLA realiza evaluación y seguimiento de proyectos.</t>
  </si>
  <si>
    <r>
      <t xml:space="preserve">Con las acciones realizadas por los inspectores en los territorios se ha fortalecido la presencia territorial de la ANLA, la cual cuenta a la fecha (13/6/2023) con 22 inspectores ambientales regionales en 20 departamentos, a partir de su relacionamiento permanente se ha incrementado el reconocimiento de la entidad con diferentes grupos de interés a través de actividades de pegagogía institucional, atención de reuniones interinstitucionales, atención de PQRSD, apoyo en la atención de contingencias, denuncias ambientales y conflictividad. </t>
    </r>
    <r>
      <rPr>
        <sz val="9"/>
        <rFont val="Century Gothic"/>
        <family val="2"/>
      </rPr>
      <t>Entre julio 2022 y abirl 2023, se realizaron  1068 pedagogías institucionales que vincularon 9.390 personas pertenecientes a autoridades municipales, comunidades, organizaciones sociales entre otros actores, en las cuales se trataron temas los mecanismos de participación de la ANLA y las funciones y competencias de la entidad  y se participó en 714 reuniones interinstitucionales en los que se trataron temas de competencia de la ANLA</t>
    </r>
    <r>
      <rPr>
        <sz val="9"/>
        <color rgb="FF000000"/>
        <rFont val="Century Gothic"/>
        <family val="2"/>
      </rPr>
      <t>.
Se realizaron cuatro (4) ejercicios de acompañamiento ciudadano al seguimiento en ejercicios de control social al licenciamiento ambiental, en el departamento de Boyacá y Antioquia sobre obligaciones puntuales en proyectos de Minería y de Infraestructura en cada caso y más recientemente en los departamentos de Santander y Tolima.
A través del convenio suscrito entre la Autoridad Nacional de Licencias Ambientales y la Agencia Nacional de Hidrocarburos se han promovido desde el segundo semestre del 2021 y I-2022, ejercicios piloto de monitoreo participativo de recursos hídrico superficial, en Meta, Casanare y Santander y dialogos tetrritoriales en Meta, Casanare ,Santander y Putumayo.</t>
    </r>
  </si>
  <si>
    <t>Debilidad en la identificación y caracterización de grupos de interés</t>
  </si>
  <si>
    <t>No se ha avanzado en la caracterización de los grupos de interés de la entidad, lo cual no ha permitido identificar sus necesidades y expectativas para mejorar la prestación de los servicios y la satisfacción de los usuarios . En los años últimos tres años (2020-2022) se han realizado seis caracterizaciones como son: entes de control, usuarios, agremiaciones, autoridades municipales,  autoridades ambientales y juntas de acción comunal, las cuales se encuentran publicadas en la página web de la entidad.  Adicionalmente no se ha oficializado las directrices para caracterizar al resto de los grupos de interés.</t>
  </si>
  <si>
    <t>Debilidad en el flujo de información  y conocimiento de doble vía entre ANLA y las demas autoridades ambientales</t>
  </si>
  <si>
    <t>Debilidad en gestión interinstitucional para mejorar la articulación con otras autoridades ambientales, para atender requisistos en común en menor tiempo y realizar transferencia de conocimiento</t>
  </si>
  <si>
    <t>Liderazgo y acompañamiento permanente a las dependencias  en las diferentes temáticas que lidera la OAP</t>
  </si>
  <si>
    <t xml:space="preserve">Acompañamiento a los procesos para la implementación, interiorización, articulación y mejora  de acuerdo con las directrices  que se generan desde la OAP (Indicadores PAI-PEI, SGC, Riesgos, MIPG, acuerdo escazu, gestión del cambio y de innovación, cooperación internacional, entre otros); contribuyendo de esta manera al cumplimiento de los compromisos y acciones establecidas. Por otra aparte se resalta el acompañamiento externo con otros grupos de interés para fortalecer el posicionamiento de la entidad y relacionamiento con otras entidades del sector.  </t>
  </si>
  <si>
    <t xml:space="preserve">Mejora continua de los procesos a través de seguimiento de las actividades relacionadas con el SGC </t>
  </si>
  <si>
    <t xml:space="preserve"> Se ha fortalecido la implementación y mejora del SGC a través de la formulación en cada vigencia del plan de trabajo que incluye las acciones a ejecutar para mejorar y dar cumplimiento a los requisitos de la norma ISO 9001:2015, con los siguientes resultados de los últimos dos años: 2021: 95,84% y 2022: 96,71%,  contribuyendo de esta manera a la mejora continua del SGC</t>
  </si>
  <si>
    <t xml:space="preserve">Certificación del SGC ISO 9001:2015 </t>
  </si>
  <si>
    <t xml:space="preserve">Se logró la conformidad de los requisitos del SGC bajo la ISO 9001:2015, como resultado de la auditoría realizada por el ICONTEC en e 2022, lo que ha contribuido a mejorar la credibilidad con los grupos de interés internos y externos, y a fortalecer el sistema como una herramienta que coadyuva a la gestión por procesos para el cumplimiento de los objetivos y metas institucionales. </t>
  </si>
  <si>
    <t>Seguimiento riguroso en la supervisión de los contratos de la OAP</t>
  </si>
  <si>
    <t xml:space="preserve">Se cuenta con revisores adicionales al supervisor de los contratos de la OAP, para la verificación del avance mensual de las obligaciones contractuales y  sus respectivas evidencias reportadas por los contratistas, generando altertas tempranas para asegurar el cumplimiento contractual. </t>
  </si>
  <si>
    <t>Debilidad en el detalle de las actividades y productos claves  en los procedimientos de los procesos que requieren desarrollos tecnológicos</t>
  </si>
  <si>
    <t>Se requiere revisar los procedimientos de los procesos priorizados misionales y de apoyo, de tal forma que contemplen actividades detalladas y claves que se ejecutan en los procesos y que sirvan de insumo para de desarrollo de aplicativos para mejorar la gestión del proceso.</t>
  </si>
  <si>
    <t>Apoyo a los procesos misionales desde los procesos del Grupo de Gestión Administrativa.</t>
  </si>
  <si>
    <t xml:space="preserve">Permanentemente se brinda apoyo al logro de los objetivos y actividades de los grupos misionales, con las solicitudes de comisiones, asignación de transporte aereo o terrestre, préstamo de salas, préstamo de equipos para la ejecución de sus actividades: como GPS, entre otras que demanden la adquisición de productos y servicios necesarios para óptimo desarrollo de las funciones de la entidad. En este caso, la fortaleza es directamente para la entidad, dado que cuenta con un grupo a cargo de los elementos necesarios para el cumplimiento de objetivos. </t>
  </si>
  <si>
    <t>Participación del SGA en los procesos contractuales de bienes o servicios.</t>
  </si>
  <si>
    <t>Inclusión de criterios ambientales en los procesos de selección de bienes o servicios, considerando requisitos legales y de sostenibilidad que permitan garantizar la relevancia de los aspectos ambientales en todos aquellos procesos para el cumplimiento de objetivos de la entidad. lo anterior, es una fortaleza que beneficia a la entidad al prevalecer la protección del medio ambiente en cuanto a los bienes o servicios que requiera para su funcionamiento.</t>
  </si>
  <si>
    <t xml:space="preserve">Fomentar el uso de los medios electrónicos en los procesos de publicidad de los actos administrativos  </t>
  </si>
  <si>
    <t>Mediante el envío del formulario de autorización de notificación electrónica de los actos administrativos por medio de la citación para notificación personal, el GGN incentiva al usuario hacer uso de los medios electrónicos o digitales para la notificación o comunicación según corresponda.</t>
  </si>
  <si>
    <t>Atención oportuna al ciudadano por medio de la Ventanilla de Notificaciones brindando un excelente servicio a las necesidades de los usuarios</t>
  </si>
  <si>
    <t>En cumplimiento en los términos previstos en el artículo 68 del Código de Procedimiento Administrativo y de lo Contencioso Administrativo - CPACA, al no exisitir otro medio más eficaz de informar al usuario se hará uso de la citación para la notificación de los actos administrativos, teniendo a su disposición la Ventanilla de Notificaciones durante el horario de atención (08:00 a.m. - 04:00 p.m.), a fin de brindar atención presencial personalizada y gestionando la notificación personal entregando el acto administrativo y/o concepto técnico de forma fisica al usuario.</t>
  </si>
  <si>
    <t xml:space="preserve">Desarrollo de rutas eficientes para la publicacidad de los actos administrativos </t>
  </si>
  <si>
    <t>Una vez verificado el acto administrativo por parte del colaborador asignado por el GGN, se verifica los datos e  información de contacto del usuario (dirección electrónica o fisica para efectuar citación personal y/o autorización para notificación electrónica) para dar cumplimiento y gestión de forma correcta al proceso de publicidad de los actos administrativos.</t>
  </si>
  <si>
    <t xml:space="preserve">Falta de priorización respecto al diseño del Módulo de Notificaciones administrado por el GGN  </t>
  </si>
  <si>
    <t>La herramienta Módulo de Notificaciones es administrada por el GGN requiriendo un diseño transversal para otras dependencias de ANLA, toda vez que debe exisitir una interoperabilidad entre los sistema de SILA y ORFEO, donde se refleje el proceso de publicidad de las resoluciones, autos u oficios que deben ser notificados o comunicados por el Grupo a fin de garantizar el principio de publicidad por lo cual se requiere una administración coordinada entre el GGN y OTI a fin de cumplir el objetivo mencionado.</t>
  </si>
  <si>
    <t xml:space="preserve">Falta de digitalización de todos los procesos de publicidad de los actos administrativos </t>
  </si>
  <si>
    <t xml:space="preserve">Desde el GGN se debe fortalecer la digitalización del proceso de publicidad de los actos administrativos que se encuentran en fisico asociandolos al expediente correspondiente, para lo cual es necesario realizar el saneamiento y organización de la gestión interna y avance de los procesos con la herramienta Módulo de Notificaciones de las resoluciones, autos y oficios notificados o comunicados durante los periodos no registrados con anterioridad. </t>
  </si>
  <si>
    <t xml:space="preserve">Errores de notificación de los actos administrativos </t>
  </si>
  <si>
    <t>Fortalecer los procesos internos del GGN que eviten errores de notificación de los actos administrativos, siendo necesario revisar con minuciosidad los datos e información de contacto que tiene el usuario a notificar (dirección electrónica y/o fisica, autorización para notificación electrónica o consulta en las bases de datos de los usuarios internos BUC, RUES, Registraduría Nacional del Estado Civil y/o DIAN), lo cual impacta el cumplimiento del riesgo RG-GA-70</t>
  </si>
  <si>
    <t xml:space="preserve">Demora en la organización y gestión del tiempo  en el proceso de publicidad de los actos adminsitrativos.  </t>
  </si>
  <si>
    <t>El GGN tiene un término estimado para realizar el proceso de publicidad de los actos de tres (3) días, una vez se recibe  la resolución, auto u oficio a notificar o comunicar, se procede a validat  la información disponible del usuario en las bases de datos internas BUC, RUES, Registraduría Nacional del Estado Civil y/o DIAN, por lo cual se requiere un termino más prolongado cuando se efectúa la publicidad de manera fisica requiriendo una coordinación entre el GGN y los colaboradores del servicio de mensajería 4-72.</t>
  </si>
  <si>
    <t>Uso de papel en la Ventanilla de Notificaciones para los procesos de publicidad de las notificaciones personales</t>
  </si>
  <si>
    <t>No se ha incentivado la estrategías por parte del GGN, para el uso de las tecnologías de la información y de las comunicaciones, con el fin de  efectuar la notificación personal de manera digital contribuyendo a la politica del cero papel en pro del medio ambiente; por ejemplo: el envío del formulario de autorización de notificación electrónica de los actos administrativos junto con el oficio de citación para notificación personal.</t>
  </si>
  <si>
    <t>Fortaleza de criterios técnicos y jurídicos de las decisiones</t>
  </si>
  <si>
    <t>Se han fortalecido los criterios técnicos y jurídicos en la toma de decisiones frente a la viabilidad ambiental de los Proyectos, Obras o Actividades lo que permite dar cumplimiento a la misión de contribuir con el desarrollo sostenible.</t>
  </si>
  <si>
    <t>Cumplimiento en la oportunidad de los trámites de la Subdirección de Evaluación</t>
  </si>
  <si>
    <t>La Subdirección de  Evaluación de Licencias Ambientales es reconocida por su alta gestión de trámites en completa oportunidad lo que favorece del cumplimiento de los términos de ley.</t>
  </si>
  <si>
    <t>Deficiencia en el uso, optimización e implementación de instrumentos de evaluación por parte de los equipos evaluadores.</t>
  </si>
  <si>
    <t>Debilidad en la capacitación, optimización e implementación de los instrumentos de evaluación existentes, lo que puede impactar la calidad de la evaluación y optimización de recursos.</t>
  </si>
  <si>
    <t xml:space="preserve">Debilidad en la disponibilidad de información documentada asociada a la unificación de criterios afectando la toma de decisiones (SELA) </t>
  </si>
  <si>
    <t>Falta de unificación e información documentada en los criterios específicos, tales como área de influencia, entre otros, que pueden impactar la toma de decisiones en el proceso de evaluación.</t>
  </si>
  <si>
    <t>Falencias en el uso de formatos y/o plantillas vigentes del proceso de evaluación usadas en SILA y ORFEO.</t>
  </si>
  <si>
    <t>La deficiencia de la interoperabilidad en los aplicativos GESPRO, SILA y ORFEO pueden afectar el control de vigencias de los formatos y/o plantillas lo que puede generar el uso de formatos obsoletos.</t>
  </si>
  <si>
    <t xml:space="preserve">Estrategia Integral de Seguimiento de Licencias Ambientales </t>
  </si>
  <si>
    <t>Esta estrategia facilita el fortalecimiento de los criterios técnicos, instrumentos y herramientas, impactando en el aumento de la objetividad, calidad, oportunidad y transparencia en los procesos de control y seguimiento ambiental.</t>
  </si>
  <si>
    <t>Mejora en los tiempos (de) atención (a) requerimientos, solicitudes y acciones derivadas del control y seguimiento ambiental a POA.</t>
  </si>
  <si>
    <t xml:space="preserve">A partir del recurso humano disponible ha aumentado la oportunidad en la atención de solicitudes, así como el seguimiento a las licencias, permisos y trámites ambientales para de esta (y de esta) forma se ha generado mayor credibilidad frente a los grupos de valor o partes interesadas. </t>
  </si>
  <si>
    <t xml:space="preserve">Creación de nuevos procedimientos adaptados a los nuevos cambios o ajuste de los existentes. </t>
  </si>
  <si>
    <t>Debilidad  en la identificación de cambios, ajustes o desarrollo de nuevos instrumentos o mecanismos que contribuyan y den valor al ejercicio de control y seguimiento ambiental adelantado a POA y consideren la eliminación o ajuste de aquello que no impacte y que por el contrario suponga dificultades para el correcto seguimiento.</t>
  </si>
  <si>
    <t>Transferencia de conocimiento Actuaciones sancionatorias</t>
  </si>
  <si>
    <t>Con la identificación de conocimiento tácito y explicito se implementó la estrategia de transferencia de conocimiento en temas como 1. Procedimiento Sancionatorio Ambiental, 2. Calculo de Multas con base en criterios técnicos sancionatorios, 3. Unificación de Criterios (Análisis Infracción Ambiental, Prevención del Riesgo calidad en el sumistro de la información, entre otros) lo cual previene la fuga de información, fortalece las competencias del equipo sancionatorio y permite mantener la línea institucional.</t>
  </si>
  <si>
    <t xml:space="preserve">La independencia de la Oficina de Control Interno </t>
  </si>
  <si>
    <t xml:space="preserve">La Oficina de Control Interno es independiente en la planeación y ejecución de sus actividades en cada vigencia, así mimo, la administración de la entidad ha respetado esta independencia en relación con la asignación de recursos humanos para la ejecución de las actividades y a la fecha no se han recibido presiones de ningún tipo en relación con los resultados de las evaluaciones ejecutadas. </t>
  </si>
  <si>
    <t>Mejora en la evaluación de la efectividad de las acciones de los planes de mejoramiento internos y externos</t>
  </si>
  <si>
    <t>La Oficina de Control Interno adelanta evaluación de efectividad de las acciones formuladas como resultado de los planes de mejoramiento interno y externo, realizar este ejercicio de manera profunda y tomando muestras que permitan validar la eliminación de la causa raíz es una fortaleza para el proceso y la entidad. Esto se evidencia en que con corte abril de 2023 la efectividad de las 65 acciones evaluadas en la vigencia es de un 94%.</t>
  </si>
  <si>
    <t>Cumplimiento del Plan Anual de Auditoría, generando recomendaciones para la mejora</t>
  </si>
  <si>
    <t xml:space="preserve">La Oficina de Control Interno ha cumplido al 100% el Plan Anual de Auditoría en cada vigencia; así mismo, los informes o seguimientos incluyen las recomendaciones a que haya lugar. </t>
  </si>
  <si>
    <t>Escasa transferencia de conocimiento en la gestión de riesgos</t>
  </si>
  <si>
    <t xml:space="preserve">Algunos profesionales de la OCI tienen un grado mayor de conocimiento y experiencia en el tema de administración de los riesgos; por otra parte, otros profesionales requieren fortalecer sus competencias en el tema. </t>
  </si>
  <si>
    <t>Apropiación insuficiente de la cultura del autocontrol en la entidad</t>
  </si>
  <si>
    <t xml:space="preserve">Es necesario fortalecer el fomento de la cultura del autocontrol en todos los procesos de la entidad, esto dado que en la vigencia 2022 en auditorías internas se evidenció un total de 62 no conformidades, es decir el incumplimiento a requisitos adoptados por la entidad. Esto denota debilidad en el principio del Autocontrol </t>
  </si>
  <si>
    <t>Debilidad en la comunicación a los auditados, sobre las observaciones y recomendaciones identificadas durante las evaluaciones independientes, previo a la entrega del informe preliminar</t>
  </si>
  <si>
    <t xml:space="preserve">El equipo de auditores de la Oficina de Control Interno (no en todos los casos) informa al auditado los resultados en tiempo real de las evaluaciones independientes que se ejecutan. </t>
  </si>
  <si>
    <t>Desconocimiento del sistema de control interno en la entidad</t>
  </si>
  <si>
    <t xml:space="preserve">Dado que la evaluación del Sistema de Control Interno incluye aspectos de todas las dependencias, se ha observado que algunos procesos no tiene clara la relación entre sus actividades y el Sistema de Control Interno </t>
  </si>
  <si>
    <t>Dificultades en la  articulación entre los resultados de las evaluaciones realizadas por los auditores de la OCI</t>
  </si>
  <si>
    <t xml:space="preserve">Cada auditor es experto en el tema de su área de conocimiento (perfil), sin embargo, es importante que todos los profesionales de la OCI entiendan la entidad como un todo y articulen algunos temas para que no se generen reprocesos o repeticiones en los informes entregados a la Alta Dirección </t>
  </si>
  <si>
    <t>Escasa gestión por parte de las dependencias como respuesta a las observaciones y recomendaciones realizadas por la OCI</t>
  </si>
  <si>
    <t xml:space="preserve">Se presenta debilidad en relación a que los procesos reciben los informes de auditoría y seguimientos y sólo formulan acciones para las no conformidades. Las observaciones y recomendaciones no son tenidas en cuenta para definir acciones de mejora. </t>
  </si>
  <si>
    <t>Actualización de Tablas de Retención Documental</t>
  </si>
  <si>
    <t>La actualización permite la implementación de Tablas de Retención Documental en todas las dependencias de la Entidad, lo que permite dar cumplimiento a la normatividad establecida por El Archivo General de la Nación. A la fecha se ha realizado la actualización de 40 TRD.</t>
  </si>
  <si>
    <t>Actualización de instrumentos archivísticos</t>
  </si>
  <si>
    <t xml:space="preserve">Mantener actualizadas las herramientas y los instrumentos archivísticos definidos: Tabla de Retención Documental – TRD, Cuadro de clasificación documental – CCD, Tablas de Control de Acceso – TCA Y Banco Terminológico de Series Documentales – BANTER. Esta actualización se realiza con una periodicidad cuatrimestral; para el 2023 en el primer cuatrimestre se actualizó las Tablas de Control de Acceso, lo que permite: controlar la documentación con los parámetros establecidos de acuerdo con la normatividad del Archivo General de la Nación - AGN. </t>
  </si>
  <si>
    <t>Organización y Digitalización de Expedientes</t>
  </si>
  <si>
    <t>Con corte al 31 de diciembre de 2022 se organizaron y digitalizaron 1686 Metros lineales de expedientes misionales lo que permite la optima consulta para los usuarios internos y externos. Para la vigencia 2023 se han organizado 130.43 metros lineales y se esta realizando el proceso precontractual para el inicio de la digitalización.</t>
  </si>
  <si>
    <t>Servicio imparcial</t>
  </si>
  <si>
    <t>Nos enfocamos en atender a todos los actores del proceso disciplinario en igualdad de condiciones, propendiendo por la confidencialidad de los hechos, la igualdad y la no discriminación en el relacionamiento con los mismos, en cumplimiento del principio de igualdad lo que aumenta la satisfacción de los grupos de interés.</t>
  </si>
  <si>
    <t>Ausencia en la definición de tiempos para emitir decisiones de un proceso disciplinario (OCDI)</t>
  </si>
  <si>
    <t>No se cuenta con un término legal para decidir de fondo un proceso disciplinario lo cual puede afectar la celeridad en la actuación disciplinaria o mantener en incertidumbre al disciplinado sobre el estado de su proceso</t>
  </si>
  <si>
    <t>Debilidad en capacitaciones y/o sensibilizaciones</t>
  </si>
  <si>
    <t>Falta de sesiones de capacitación participativas con los asistentes lo que demuestra el poco interés de los participantes y desconocimiento de la temática.</t>
  </si>
  <si>
    <t xml:space="preserve">Debilidades en la socialización conductas recurrentes a los colaboradores de la entidad. </t>
  </si>
  <si>
    <t>Falta de socialización de las conductas recurrentes con incidencia disciplinaria a los colaboradores, debido a que esta información solamente es socializada con coordinadores, subdirectores y jefes de oficina de las diferentes dependencias, situación que no permitir erradicar dichas conductas dado quea partir de los colaboradores se realiza la función pública.</t>
  </si>
  <si>
    <t>Transferencia de conocimiento</t>
  </si>
  <si>
    <t>Con la identificación de conocimiento tácito y explicito se implementó la estrategia de transferencia de conocimiento en temas como 1. Medición, análisis y reportes de indicadores OAJ, 2. Socialización proceso Gestión Jurídica, 3. Unificación de Criterios jurídicos. 4. Gestión precontractual y seguimiento contratos OAJ. 5. Gestión Financiera OAJ, entre otros, lo cual previene la fuga de información, fortalece las competencias de los Grupos y permite mantener la línea institucional.</t>
  </si>
  <si>
    <t>Tasa de éxito procesal del 97% superior al promedio nacional y del sector ambiente</t>
  </si>
  <si>
    <t>En la vigencia 2022 en coordinación con las áreas misionales de la ANLA se logró una tasa de éxito procesal del 97%, porcentaje que es ampliamente superior al promedio nacional del 45% y del sector ambiente del 75%.</t>
  </si>
  <si>
    <t>Tasa de éxito tutelas</t>
  </si>
  <si>
    <t xml:space="preserve">En la vigencia 2022 la entidad obtuvo un 97,85% de favorabilidad, en los fallos de tutelas que le fueron notificados, incrementando el porcentaje de favorabilidad respecto al año 2021 en un 0,85%. </t>
  </si>
  <si>
    <t>Buen desempeño de la Defensa Jurídica</t>
  </si>
  <si>
    <t xml:space="preserve">En el 2022 la OCI ejecutó dos auditorias: 1. Procesos Judiciales y 2. Acciones Constitucionales, dando como resultado una sola no conformidad la cual fue cerrada en la misma vigencia como producto de la ejecución de las acciones formuladas y la evaluación de efectividad positiva. </t>
  </si>
  <si>
    <t>Formulación de Política de Prevención del Daño Antijurídico</t>
  </si>
  <si>
    <t>La ANLA adoptó la Política de Prevención del Daño Antijurídico – PPDA correspondientes a los años 2022 – 2023, la cual fue aprobada por la Agencia Nacional de Defensa Jurídica del Estado – ANDJE. El objetivo principal de la PPDA es identificar los eventuales hechos que causan daños antijurídicos y adoptar las medidas adecuadas para evitar su ocurrencia o mitigar sus consecuencias. A la fecha la acciones formuladas se han ejecutado al 100%</t>
  </si>
  <si>
    <t>Revisión y actualización de documentos proceso</t>
  </si>
  <si>
    <t>Continuamente se realiza la revisión y ajuste de los documentos asociados al proceso Gestión Jurídica, para esto se tiene en cuenta las normas vigentes y/o las necesidades identificadas en la ejecución del proceso.</t>
  </si>
  <si>
    <t>Falta de remisión de información fiable y oportuna de parte de otros Grupos de la Entidad.</t>
  </si>
  <si>
    <t>Al no recibir la información en tiempo y calidad genera demoras o retrasos en los procesos.</t>
  </si>
  <si>
    <t xml:space="preserve">Mejoramiento continuo en los procesos de contratación </t>
  </si>
  <si>
    <t>El Grupo se apoya en el Manual de contratación, supervisión e interventoría, y en sus procedimientos según cada modalidad de contratación; así mismo teniendo en cuenta el Manual Guía de Criterios en Seguridad, Salud y Ambiente para la selección y evaluación de contratistas y proveedores.
De igual forma, a partir del año 2019, la contratación de cada vigencia se ha planificado a partir de un instructivo de contratación, en el cual se recopilan las necesidades de contratación de las áreas y los requisitos para cumplir con dicha contratación, teniendo en cuenta la capacidad del Grupo de Gestión contractual.</t>
  </si>
  <si>
    <t>Elaboración y estandarización de lineamientos del medio socioeconómico y de mecanismos de participación ciudadana.</t>
  </si>
  <si>
    <t>Se cuenta con 7 lineamientos del medio socioeconómico y de mecanismos de participación ciudadana que orientan las actuaciones de los profesioneal de evaluación y seguimiento en esta materia y con un equipo especializado para su elaboración y divulgación. En este primer semestre se esta realizando el monitoreo a la implementación d eestos lineamientos cuyos resultado se tendrá el 30 de junio de esta vigencia.  A partir de estos lineamientos se ha contribuido a estandarizar los criterios de evaluación y seguimiento en los temas manejados en cada lineamiento.</t>
  </si>
  <si>
    <t>Mejora continua en la estructuración de espacios de diálogo con grupos de interés</t>
  </si>
  <si>
    <t>La experiencia en la promoción y generación de espacios de diálogos ( rendición de cuentas, dialógo territorial, mecanismos de participación ciudadana) realizados en el año 2021 y 2022   han permitido la mejora continua  en la estructuración de espacios de diálogo con grupos de interés, en estos años se adelantaron dos rendiciones de cuentas territoriales (Casanare y Meta), las cuales estuvieron basadas en el diálogo territorial y los espacios con grupos focalizados (abogados y ambientalistas); así mismo se realizaron a través del convenio ANH entre 2021 y 2022,  8 espacios de diálogo territorial para tratatar proyectos de conflictividad; esta experiencias son fuente de buenas practicas y lecciones aprendidas para el alistamiento y desarrollo de futuros espacios de diálogo.</t>
  </si>
  <si>
    <t>Capacidad de identificación y monitoreo de conflictos socio ecológicos de competencia de la ANLA  en territorio</t>
  </si>
  <si>
    <t>La entidad cuenta con el desarrollo del sistema estrátegico de transformación positiva de conflictos socioambienatles - STC, el cual le ha permitido la identificación de la conflictividad en las regiones donde hay presencia de inspectores ambientales regionales con el fin de tomar acciones preventivas, a partir de la información se priorizó para el año 2022 la atención a 47 de estos con acciones de prevención y transformación desarrolladas por los inspectores ambientales regionales.; así mismo se encuentra en el diseño del modelo de la atención y respuestade la conflictividad insitucional y en la conformación de un equipo para este propósito.</t>
  </si>
  <si>
    <t>Implementación estrategias de pedagogía masiva E-learning que permitan fortalecer las capacidades de nuestros distintos grupos de interés.</t>
  </si>
  <si>
    <t>Se lidera la implementación de un aula virtual  de pedagogía masiva E-learning que permite  fortalecer las capacidades de nuestros distintos grupos de interés, actualmente se cuenta con un portafolio de cursos largos y cortos que incluye: Licenciamiento ambiental, control social, ruta de la participación, rendición de cuentas, audiencias públicas ambientales, procesos sancionatorios (interno). Está en procesos la construcción de  los cursos de Control disciplinario interno y Acuerdo de Escazú. En el año 2022 se realizaron 2 curso virtuales de licenciamiento ambiental con  4001 estudiantes y se desarrollaron e impartieron cursos cortos auto formativos enfocados a fortalecer las capacidades de los grupos de interés acerca de los mecanismos de participación ciudadana con los que cuenta la entidad . Estos cursos han fortalecido el conocimiento y capacidades de los grupos de interés en el temas misionales y de participación ciudadana, los cuales son medidos con las evaluciones que se realizan al final del curso para su aporbación y certificación.</t>
  </si>
  <si>
    <t>Debilidad en la formulación,  implementación y estandarización de lineamientos y criterios  para la conflictividad y temas del acuerdo de Escazú</t>
  </si>
  <si>
    <t>En razón a que los temas han estado en un proceso de construcción se tiene debilidad en la formulación, implementación y estandarización de lineamientos y criterios para la conflictividad y los temas nuevos que en virtud del Acuerdo de Escazú, lo cual puede impactar la gestión de situaciones de conflictividad y la respuesta oportuna institucional.</t>
  </si>
  <si>
    <t>Deficiencias en la medición de la participación ciudadana ambiental incidente en la toma de decisiones ambientales de la entidad</t>
  </si>
  <si>
    <t>No se ha estructurado la metodología que permita medir la participación ciudadana ambiental incidente en la toma de decisiones ambientales de la entidad, lo cual debe fortalecerse para los temas de acceso a la información y participación pública que solicita el Acuerdo de Escazú, y que permita visibilizar como la ANLA tiene en cuenta  la particiación en la toma de decisiones de la entidad.</t>
  </si>
  <si>
    <t>Debilidad en la divulgación de los resultados e impacto/incidencia de la participación de nuestros grupos de interés en la toma de decisiones</t>
  </si>
  <si>
    <t>Debilidad en la identificación de las formas como se van a divulgar los resultados de impacto/incidencia de la participación de nuestros grupos de interés en la toma de decisiones de la entidad, lo cual debe fortalecerse para los temas de acceso a la información y participación pública que solicita el Acuerdo de Escazú de como visibilizar la particiación en la toma de decisiones de la entidad.</t>
  </si>
  <si>
    <t xml:space="preserve">Debilidad en la articulación de las acciones de los equipos territoriales con los procesos misionales y la calidad de evidencias reportadas por los inspectores regionales </t>
  </si>
  <si>
    <t xml:space="preserve">Existe una debilidad  de articulación de algunas de las acciones que desarrollan los equipos regionales de Inspectores Ambientales con la planeación de las visitas de segumiento y evaluación de proyectos, para que la información de conflictividad, actores y monitoreo de entorno pueda ser entregada  de manera oportuna para lo pertinente en estos procesos. Asimismos existe una debilidad en la calidad de atributos de evidencias de acciones territoriales realizadas por parte de algunos inspectores ambientales regionales, esto se relaciona con descripción de contenido, fografías e inclusión en PDF del listado de asistencia. </t>
  </si>
  <si>
    <t>Debilidad en el manejo de los tiempos de aprobación del plan de satisfacción de los grupos de interés</t>
  </si>
  <si>
    <t>Debilidad en documentar y aplicar las lecciones aprendidas</t>
  </si>
  <si>
    <t>No se está aplicando las directrices para documentar las lecciones aprendidas, lo cual puede generar reprocesos, no conformidades por la repetición de los mismos errores.</t>
  </si>
  <si>
    <t xml:space="preserve">Optimización y seguimiento de las actividades internas y externas de comunicaciones </t>
  </si>
  <si>
    <t>Con el fin de medir los tiempos de respuesta, se desarrollo la matriz de solicitudes y seguimiento, la cual indica la cantidad de requerimientos y tiempos de respuesta acordes a la política de comunicaciones, lo que ha permitido seguir de cerca el cumplimiento de los productos, aportando a la mejora de ejecución y de oportunidad, que está al rededor de un 90%</t>
  </si>
  <si>
    <t>Falta de retroalimentación de la información tratada en reuniones y comités</t>
  </si>
  <si>
    <t xml:space="preserve">Se identificó que en las reuniones donde participa algún miembro del equipo de comunicaciones, la información tratada no baja al resto del equipo., lo cual puede impactar y generar reprocesos en las actividades que realiza el equipo de comunicaciones. </t>
  </si>
  <si>
    <t>Emitir información a los medios de comunicación sin confirmar y sin las aprobaciones requeridas</t>
  </si>
  <si>
    <t>Es una debilidad el no tener claramente identificado el alcance de los procedimientos y controles en relación con cadenas de aprobación, el cual puede llevar a emitir información equivocada e inoportuna.</t>
  </si>
  <si>
    <t>Debilidad en la identificación de riesgos de seguridad de la información</t>
  </si>
  <si>
    <t xml:space="preserve">Debilidad en la definición de la metodología y su aplicación para la identificación de los riesgos de seguridad de la información en los diferentes  procesos de la entidad, l,o cual puede generar incumplimiento en el requisito 6.1 de la ISO 27001 </t>
  </si>
  <si>
    <t xml:space="preserve">Debilidad en los resultados de la auditoría interna en la ISO 27001:2013  </t>
  </si>
  <si>
    <t xml:space="preserve">Se ha venido realizando auditoriías  en ISO 27001:2013  que permiten evaluar el cumplimiento de los requisitos, sin embargo se considera necesario mejorar el proceso de auditoría para dar a conocer los resultados de la misma y las acciones que permitan mejorar los procesos y e cumplimiento de los requisitos </t>
  </si>
  <si>
    <t>Documentación de procesos</t>
  </si>
  <si>
    <t xml:space="preserve">Reconocer y documentar los requisitos técnicos y jurídicos, políticas de operación  y paso a paso de las actividades de los procesos mediante la documentación de los procesos y control de versiones para el mejoramiento continuo del desempeño institucional </t>
  </si>
  <si>
    <t>Mejora en los tiempos de evaluación de permisos y trámites ambientales</t>
  </si>
  <si>
    <t xml:space="preserve">Mejora en los tiempos de evaluación de permisos y trámites ambientales, 2018:73%, 2019: 81%, 2020: 84%, 2021: 87%, 2022:93% </t>
  </si>
  <si>
    <t>Tiempos de respuesta a los usuarios frente a solicitudes de TDR específicos</t>
  </si>
  <si>
    <t>Mejora en los tiempos de respuesta a las solicitudes de términos de referencia específicos de los usuarios</t>
  </si>
  <si>
    <t>Formulación de instrumentos de orientación a usuarios que contribuyen al conocimiento de requisitos de los procesos de evaluación y seguimiento de licencias ambientales y permisos y trámites ambientales</t>
  </si>
  <si>
    <t>Mejora en la comprensión de los alcances y requisitos de los procesos de evaluación y seguimiento de licencias ambientales y de permisos y trámites ambientales, mediante la implementación de instrumentos creados para orientar a los usuarios</t>
  </si>
  <si>
    <t>Generación de información técnica regionalizada mediante el funcionamiento del Centro de Monitoreo de los Recursos Naturales de la ANLA la cual da soporte a los conceptos técnicos de evaluación y seguimiento de licencias ambientales en el marco de las obligaciones impuestas</t>
  </si>
  <si>
    <t>Fortaleza en la generación de información técnica y regionalizada que da soporte a los conceptos técnicos de evaluación y seguimiento de licencias ambientales, aportando elementos de análisis espacial y temporal, así como, estrategias de acción, para el apoyo de los procesos de toma de decisiones en la evaluación y el seguimiento de proyectos, obras y/o actividades de competencia de la ANLA.
La información generada por el Centro de Monitoreo de los Recursos Naturales es la siguiente:
-Análisis regional: Reporte de alertas (ejercicio multidisciplinar, materializado en un documento elaborado a partir de un análisis regional integral que permite generar alertas sobre el estado, presión sobre el uso y aprovechamiento de recursos naturales, ecosistemas y sensibilidad ambiental), sensibilidad ambiental regional (evaluación biofísica y socioeconómica de las regiones objeto del licenciamiento ambiental a partir de información secundaria disponible, la criticidad de cada componente asociado a la confluencia de los procesos objeto de licenciamiento y a las condiciones únicas del recurso) y diagnosticos de condiciones socioambientales (Informes ambientales de análisis regional de un área de estudio determinada, que genera alertas sobre el estado, presión y sensibilidad ambiental, conforme a la dinámica de demanda, uso y aprovechamiento de recursos).
-Monitoreo: Estrategias de monitoreo regional, tableros de control y boletines periodicos.
-Modelación: Brinda información cuantitativa de la acumulación y sinergia de impactos ambientales generados por los diferentes proyectos, obras o actividades sujetas a licenciamiento ambiental y aquellos generados de manera natural.
Algunos de estos reportes de información son automatizados para garantizar su actualización y dosponibilidad como soporte a la toma de desiciones en los procesos de evaluación y seguimiento de los proyectos, obras y actividad objeto de licenciamento ambiental.
Desde el 2020 se han apoyado desde esta gestión: 178 conceptos técnicos de evaluación y 361 conceptos técnicos de seguimiento. Discriminados anualmente así; 2020 evaluación 14 y seguimiento 29, 2021 evaluación 89 y seguimiento 195 y 2022 evaluación 75 y seguimiento 137</t>
  </si>
  <si>
    <t>Apoyo técnico de profesionales expertos en componentes específicos (hídrico superficial, hídrico subterraneo, atmosférico, ruido, vibraciones, flora y fauna) para soportar los conceptos técnicos de evaluación y seguimiento de licencias ambientales</t>
  </si>
  <si>
    <t>Acompañamiento técnico especializado  (hídrico superficial, hídrico subterraneo, atmosférico, ruido, vibraciones, flora y fauna) que da soporte a los conceptos técnicos de evaluación y seguimiento de licencias ambientales.
Desde el 2020 se han apoyado desde esta gestión: 178 conceptos técnicos de evaluación y 361 conceptos técnicos de seguimiento. Discriminados anualmente así; 2020 evaluación 14 y seguimiento 29, 2021 evaluación 89 y seguimiento 195 y 2022 evaluación 75 y seguimiento 137</t>
  </si>
  <si>
    <t>Funcionalidad del Sistema de gestion documental para los procesos del Grupo de gestión administrativa.</t>
  </si>
  <si>
    <t xml:space="preserve">Se dispone de un sistema de gestión documental con base en las tablas de retención documental que permite mejorar el manejo de la información dentro de los procesos del grupo. El Sistema de Gestor  documental de la ANLA, es una fortaleza debido a que contribuye a la trazabilidad de los procesos internos y facilita al desarrollo y ejecución de actividades de los diferentes procesos del grupo de gestión administrativa y de la entidad, permitiendo el fácil acceso a la información. </t>
  </si>
  <si>
    <t xml:space="preserve">Oportuna Gestión y Control en la publicidad de los actos administrativos </t>
  </si>
  <si>
    <r>
      <rPr>
        <sz val="9"/>
        <rFont val="Century Gothic"/>
        <family val="2"/>
      </rPr>
      <t>Gracias a</t>
    </r>
    <r>
      <rPr>
        <sz val="9"/>
        <color rgb="FF305496"/>
        <rFont val="Century Gothic"/>
        <family val="2"/>
      </rPr>
      <t xml:space="preserve"> </t>
    </r>
    <r>
      <rPr>
        <sz val="9"/>
        <rFont val="Century Gothic"/>
        <family val="2"/>
      </rPr>
      <t>la implementación  del Tablero de Control de Procesos de publicidad de los actos administrativos expedidos por ANLA,  a la fecha se encuentran gestionados oportunamente la totalidad de los actos administrativos, dentro de los terminos dispuestos para realizar el trámite respectivo, siendo una fortaleza ya que permite generar garantia en cuanto a la gestión y cumplimiento de términos para notificar o comunicar. Así mismo es de gran impacto tanto para la Entidad como para los usuarios externos que la consultan, toda vez que se encuentra a disposición de los usuarios en la pagina web de ANLA.</t>
    </r>
  </si>
  <si>
    <t xml:space="preserve">Usuarios Internos
Ciudadania </t>
  </si>
  <si>
    <t>Prevención de faltas disciplinaria</t>
  </si>
  <si>
    <t>Se implementa la Política de Prevención de Faltas Disciplinarias con el fin de prevenir la comisión de las conductas recurrentes con incidencia disciplinaria a partir de la socialización de dichas conductas, contribuyendo al mejoramiento de la  gestión pública.</t>
  </si>
  <si>
    <t>Justicia disciplinaria</t>
  </si>
  <si>
    <t>Se busca justicia en los procesos, asegurando el cumplimiento de los términos definidos en la ley y el debido proceso para los disciplinados dentro de los procesos disciplinarios, respetando el derecho de defensa y debido proceso y asegurando un proceso disciplinario transparente y ajustado a la ley</t>
  </si>
  <si>
    <t>Actualización permanente de los procedimientos (manuales, instructivos y/o formatos) del Grupo.</t>
  </si>
  <si>
    <t>Es una fortaleza que nos permite realizar los cambios de acuerdo con el comportamiento normativo del entorno, y tambien nos permite atender con mayor garantía las auditorias y requerimientos de los diferentes entes de control. En el 2022 se realizo la revision de todos los documentos del grupo donde se eliminaron 12 documentos y se unificaron 4.</t>
  </si>
  <si>
    <t>Falta de actualización del Plan Estratégico de Seguridad Vial,  que permitan determinar nuevos controles para minimizar los accidentes viales en comisiones</t>
  </si>
  <si>
    <t>De acuerdo con la Resolución 20223040040595 del Ministerio de Transporte, se estipuló la metodologia para el diseño, la implementación y verificacion de los PESV, actividad que se buscará desarrollar a través del apoyo de la ARL, pues para 2022 existia un comité de seguridad vial y ellos eran quienes decidian las acciones a realizar.</t>
  </si>
  <si>
    <t>Implementación de herramientas (Macro Liquidador en Excel) para la liquidación de cuentas.</t>
  </si>
  <si>
    <t>Esta herramienta ha permitido la reducción de tiempos para pagos de cuentas, disminuyendo los reclamos por parte de los colaboradores y provedores  por la demora en el tiempo de pago. Anteriormente el promedio de pago estaba en 8 a 9 dias habiles y ahora estamos realizando el pago en 6 dias, esto ha beneficiado a los colaboradores de cuentas por cuanto se reduce las horas diarias que se dedicaban para la liquidacion de cuentas.</t>
  </si>
  <si>
    <t>Preparación para obtener la certificación en  la ISO 45001, como valor agregado de la entidad.</t>
  </si>
  <si>
    <t>Se ha avanzado en la realización de mesas de trabajo con los diferentes grupos de intéres internos y en compañía de la ARL  para la realización de auditorías internas e implementación de actividades que fortalecen el SGSST con el fin de obtener  la certificación  en la ISO 45001: 2018 para la entidad.</t>
  </si>
  <si>
    <t>Debilidad en la realización de la capacitación a otras dependencias sobre los datos de contacto de los usuarios externos de ANLA</t>
  </si>
  <si>
    <t xml:space="preserve">El GGN administra la base única de usuarios, por lo cual se debe organizar mesas de trabajo para capacitar a las depedencias de ANLA respecto a los datos y bases de contacto de los usuarios externos para consulta de las áreas interesadas, toda vez que se está generando un impacto negativo frente a las diferentes áreas y usuarios internos de ANLA al realizar consultas sobre datos de contacto e información general, pero desconocen el procedimiento para realizarlo. </t>
  </si>
  <si>
    <t>RESULTADOS</t>
  </si>
  <si>
    <t>SUBTOTALES</t>
  </si>
  <si>
    <t>Cantidad de Tipo (Fortalezas y debilidades  y Valor de cada factor</t>
  </si>
  <si>
    <t>N.A</t>
  </si>
  <si>
    <t>TOTALES</t>
  </si>
  <si>
    <t>CANTIDAD TOTAL DE SUB-FACTORES:</t>
  </si>
  <si>
    <t>Sub-factores identificados como "Muy Relevante":</t>
  </si>
  <si>
    <t>CANTIDAD TOTAL "Muy Relevante</t>
  </si>
  <si>
    <t>TOTAL CONCLUSIÓN:</t>
  </si>
  <si>
    <t xml:space="preserve">MATRIZ FACTORES EXTERNOS </t>
  </si>
  <si>
    <t>DEPENDENCIA
 (Responsable del Subfactor)</t>
  </si>
  <si>
    <t>VALOR PONDERADO (O)</t>
  </si>
  <si>
    <t>VALOR PONDERADO (A)</t>
  </si>
  <si>
    <t>Porcentaje</t>
  </si>
  <si>
    <t>OPORTUNIDAD</t>
  </si>
  <si>
    <t>AMENAZA</t>
  </si>
  <si>
    <t>POLÍTICA</t>
  </si>
  <si>
    <t>Implementación del Acuerdo Escazú</t>
  </si>
  <si>
    <t xml:space="preserve">Es una oportunidad para ANLA como autoridad ambiental para el desarrollo de acciones encaminadas a fortalecer el acceso a la información ambiental por parte de la ciudadanía, los mecanismos de participación ciudadana en los procesos ambientales y el acceso a la justicia ambiental. De esta manera, la Autoridad ha identificado que puede fortalecerse a través de la implementación acciones que permiten fortalecer los procesos de transparencia activa y pasiva con énfasis en la información ambiental producida en los procesos de evaluación y seguimiento de licencias ambientales, así como en otros procesos de Permisos y trámites ambientales.  Por otro lado, ha permitido formular e implementar acciones concretas para lograr que la participación sea incidente. Finalmente, prepondera la justicia ambiental que en la lectura inicial en la autoridad ha permitido preguntarse sobre la calidad de los procesos internos. </t>
  </si>
  <si>
    <t>Formalización del empleo contemplada en el Plan Nacional de Desarrollo</t>
  </si>
  <si>
    <t xml:space="preserve">Debio a que la formalizacion de empleo, limita los contratos de prestacion de servicio a 4 meses y esta plantea la creacion de plantas temporales esto podria ocasionar restraso en las actividades que se llevarian acabo por los contratistas, mientras se formilizan las plantas temporales.
</t>
  </si>
  <si>
    <t>Nuevas apuestas del gobierno nacional (cambio climático y transición energética)</t>
  </si>
  <si>
    <t>El PND con componentes ambientales importantes como cambio climático  y transición energética se constituye como una oportunidad para la ANLA en el sentido que la entidad puede fortalecer sus actividades internas y prepararse con el capital humano adecuado para la evaluación y seguimiento de nuevos proyectos, permisos y/o trámites relacionados con las energías renovables.</t>
  </si>
  <si>
    <t>Falta de planeación y coordinación intersectorial
por parte del líder del sector</t>
  </si>
  <si>
    <t>Minambiente no se encuentra posicionado como cabeza de sector y presenta desarticulación tanto al interior como en su relacionamiento con otras entidades. La ANLA requiere de sus directrices y por tanto se ve afectado por las decisiones que se toman (o no se toman).</t>
  </si>
  <si>
    <t>Transición energética sin  planeación ni articulación con los gremios</t>
  </si>
  <si>
    <t>Una de las apuestas del actual gobierno son las Energías renovables, se constituye una amenaza para la entidad si no se cuenta con apuestas y linemaientos institucionales, que le ayuden a la entidad, gremios, asociaciones (grupos de interés en general), a materializar la transición. En este aspecto, se debería tener la proyección de los proyectos que licenciaria la ANLA en torno a esta transición.</t>
  </si>
  <si>
    <t>Falta de credibilidad en el Estado</t>
  </si>
  <si>
    <t>Los mensajes confusos (jefe ministerial) y la falta de una política clara en el marco de acción del sector minero-energético, en el mediano plazo podría afectar la inversión de las empresas en el país. Asimismo, en el contexto de la ANLA esta incertidumbre afecta de manera negativa la planeación y los procesos de evaluación y seguimiento de POA.</t>
  </si>
  <si>
    <t>Continuidad con programas del gobierno (carbono neutralidad y políticas de sostenibilidad ambiental) que establezcan metas nacionales relativo al medio ambiente que la entidad deba cumplir por medio del SGA.</t>
  </si>
  <si>
    <t>Los programas relacionados con la carbono neutralidad a la que quiere apuntarle el pais en 2050, pueden continuar en marcha y a su vez incluir modificaciones o nuevas directrices que impliquen la aplicaciónde nuevas estrategias para el desarrollo de las actividades que le apunten al logro de las metas establecidas. Asi mismo, las politicas de sostenibilidad que pueden empezar a ser mas exigentes y con nuevos mecanismos de implementación.</t>
  </si>
  <si>
    <t xml:space="preserve">Nuevas politicas públicas y/o Normatividad en relación a la contratación estatal </t>
  </si>
  <si>
    <t xml:space="preserve">Las ajustes a la normatividad vigente que causen impactos en las contrataciones estatales, puede generar efectos adversos que afecten las etapas precontractuales. Lo anterior representa una amanaza a la entidad, considerando que un alto porcentaje de colaboradores prestan servicios para la entidad bajo una modalidad de contratista, y de esta forma se verian afectados muchos procesos y actividades que esten bajo este tipo de contrato. </t>
  </si>
  <si>
    <t xml:space="preserve">Directrices relacionadas con el Acuerdo de Escazú que impliquen mayor logistica para comisiones. </t>
  </si>
  <si>
    <t xml:space="preserve">El Acuerdo sin duda es un factor esencial para el manejo de los asuntos ambientales en el país, lo cual  agrega valor a las normas existentes sobre acceso a la información pública y participación ciudadana en los asuntos ambientales, por ende se requiere una fuerte presencia de la ANLA que implica operaciones logisticas que generaran un reconocimiento a la entidad y sobre todo al grupo de gestión administrativa al tener a cargo las funciones relacionadas con los temas de riesgo público y comisiones. Puede considerarse una oportunidad en el sentido en que funciona como una meta interna en el cumplimiento de solicitudes en tiempos, y el acompañamiento seguro a los colaboradores que lo requieran. </t>
  </si>
  <si>
    <t xml:space="preserve">Convenios interadministrativos suscritos y vigentes en el Grupo de Gestión de Notificaciones para una efectiva publicidad de los actos administrativos  </t>
  </si>
  <si>
    <t>Mediante los convenios interadministrativos: Red de Cámaras de Comercio (CONFECAMARAS), Registraduría Nacional del Estado Civil (RINES), Dirección de Impuestos y Aduanas Nacionales (DIAN) el GGN puede mejorar la base de contactos de usuarios de ANLA, garantizando la efectividad del proceso de publicidad de los actos administrativos.</t>
  </si>
  <si>
    <t>Favorecimiento del proceso de evaluación debido a la apuesta del Gobierno por la Transición energética</t>
  </si>
  <si>
    <t>La apuesta del Gobierno por la transición energética y la descarbonización favorece el proceso de evaluación de licenciamiento ambiental en cuanto se contribuye al cumplimiento de la misión frente al desarrollo sostenible.</t>
  </si>
  <si>
    <t>Fortalecimiento en la Integración con otras entidades, lo que facilita la cooperación interinstitucional y suscripción de convenios</t>
  </si>
  <si>
    <t>Existe un fortalecimiento técnico y jurídicos  con otras instituciones públicas y privadas que favorecen la participación y suscripción con convenios de cooperación (Orden Nacional e Internacional) favoreciendo la toma de las decisiones a partir del conocimiento técnico y jurídico</t>
  </si>
  <si>
    <t>Reconocimiento de la Entidad frente al cumplimiento de requisitos de ley que favorecen la imagen frente a las decisiones tomadas</t>
  </si>
  <si>
    <t>La ANLA es reconocida por ser una entidad objetiva, especialista y que cumple los terminos de ley.</t>
  </si>
  <si>
    <t>Falencias en la articulación de entidades estatales respecto a la unificación de criterios en la toma de decisiones de licenciamiento ambiental.</t>
  </si>
  <si>
    <t>Falta de articulación de entidades estatales frente a la unificación de criterios del proceso de evaluación de licenciamiento ambiental y lineamientos de proyectos de energía renovables, lo que puede conllevar a una afectación de la calidad del proceso de evaluación.</t>
  </si>
  <si>
    <t>Falta de inclusión de la ANLA en la planificación de políticas para la generación de megaproyectos.</t>
  </si>
  <si>
    <t>La falta de participación de la ANLA frente a la planificación y generación de política para megaproyectos en el país, lo que impacta en la preparación de la subdirección para realizar evaluaciones oportunas teniendo en cuenta la complejidad técnica y sociopolítica de este tipo de proyectos.</t>
  </si>
  <si>
    <t>Cambio de gobierno</t>
  </si>
  <si>
    <t>Continuidad de mejoras y avances logrados en la entidad por la oportunidad de continuar con la conformación de los equipos de trabajo.</t>
  </si>
  <si>
    <t>Con la participación en los comités de control interno del sector ambiente, se intercambian conocimientos y lecciones aprendidas</t>
  </si>
  <si>
    <t xml:space="preserve">Cada semestre se realiza el Comité Sectoríal de Auditoría, el cual es liderado por la Oficina de Control Interno del MADS y en el orden del día se incluyen temas de interés y actualidad que permiten replicar las lecciones aprendidas a través de la experiencia de las Oficina de Control Interno del Sector. </t>
  </si>
  <si>
    <t>Proyección de la Entidad</t>
  </si>
  <si>
    <t>La proyección de la Entidad en cuanto al Direccionamiento del nuevo Plan Nacional de Desarrollo 2022-2026 de acuerdo con el Acuerdo Escazú para el fortalecimiento del acceso a la información a través de los Sistemas Información.</t>
  </si>
  <si>
    <t>Comunicaciones efectiva con ENTIDADES EXTERNAS    a fin de aplicar efectivamente las normas presupuestales y contables.</t>
  </si>
  <si>
    <t>Estas entidades como son Ministerio de hacienda y CGN generan comunicaciones y capacitaciones  virtuales y presenciales , enviadas por medio de correo electronico que permiten conocer y mejorar los procesos.</t>
  </si>
  <si>
    <t>Políticas que desincentivan los proyectos objeto de licenciamiento ambiental impactando el recaudo de la entidad.</t>
  </si>
  <si>
    <t>Es una amenza porque impacta el recaudo propio de la entidad lo cual afectaria la ejecución del presupuesto.</t>
  </si>
  <si>
    <t>Política de austeridad del gasto</t>
  </si>
  <si>
    <t>Esta politica se refiere a la reduccion de  gastos,  lo cual afecta las comisiones cuyo objeto es prestar servicios de evaluación y seguimiento, y atender temas sancionatorios.</t>
  </si>
  <si>
    <t xml:space="preserve">Directivas Presidenciales </t>
  </si>
  <si>
    <t>Las directivas presidenciales pueden ocasionar impacto positivo en la planeación de los procesos contractuales de las entidades públicas. Atendiendo a que estos lineamientos pueden mejorar los procesos dando directrices claras respecto del manejo de la contratación.</t>
  </si>
  <si>
    <t>Articulación y transferencia de conocimiento entre entidades</t>
  </si>
  <si>
    <t xml:space="preserve">Articulación con entidades para el desarrollo de la política de servicio al ciudadano (ejemplo DAFP), así mismo la firma de convenios interinstitucionales que permiten cumplir con la misionalidad de la entidad (ejemplo convenios DANE y ANH) con el fin de transferir conocimiento y generar buenas prácticas al interior de la entidad. </t>
  </si>
  <si>
    <t>Incorporar los lineamientos de la Política Pública de Participación Ciudadana y Estado Abierto.</t>
  </si>
  <si>
    <t>Incorporar los lineamientos de la Política Pública de Participación Ciudadana (Dec. 1535/2022) y otros relacionados con Estado Abierto, los cuales fueron emitidos en el  2022 y establecen criterios sobre la Política Pública de Participación Ciudadana, ya que da lineamientos a las entidades del Estado para la comprensión de la participación ciudadana que pueden ser insumos para la actualización de la politicia de participación que debe adelantar la entidad este año.</t>
  </si>
  <si>
    <t>Implementación del Acuerdo de Escazú</t>
  </si>
  <si>
    <t>En el marco de la implementación del Acuerdo de Escazú, adoptado por el Congreso de la República mediante la ley 2273 de 2022 y con el cual el Estado Colombiano sería un Estado Parte de este Acuerdo una vez quede en firme, se tiene una oportunidad para la  ANLA en terminos de optimizar y  mejorar sus procesos en torno al acceso a la información ambiental, la participación ciudadana y la justicia ambiental.</t>
  </si>
  <si>
    <t>Temas de conflictividad socioecológica en el PND y la agenda sectorial de Minambiente</t>
  </si>
  <si>
    <t>En el PND y la agenda sectorial de Minambiente uno de los temas de relevancia es la conflictividad socioecológica  y la articulación de las entidades SINA para su atención, lo cual permite que el tema del STC y la atención de la conflictividad de los proyectos sea un tema de agenda del equipo directivo y se pueda dan respuestas institucionales e interinstitucionales a las situaciones que tienen varios de los proyectos que son de competencia de la ANLA.</t>
  </si>
  <si>
    <t>Falta de coordinación interinstitucional o inacción de instituciones clave en la atención a la conflictividad socioecológica en los territorios.</t>
  </si>
  <si>
    <t>Falta de coordinación interinstitucional o inacción de instituciones clave en la atención a la conflictividad socioecológica en los territorios hace que la entidad sea vista como la responsable de resolver los problemas de los poryectos, en los que tiene competencia en las regiones. Esto puede conllevar a una baja credibilidad por parte de los grupos de interés hacia el Gobierno en general y nuestra entidad</t>
  </si>
  <si>
    <t xml:space="preserve">La agenda ambiental del gobierno </t>
  </si>
  <si>
    <t>En línea con la agenda ambiental del Gobierno, hay temas que tienen oportunidad de hacer visible a la entidad como el Acuerdo de Escazú y la Transición Energética</t>
  </si>
  <si>
    <t>Afectación por decisiones de gobierno que lilmite emitir pronunciamientos por parte de la entidad</t>
  </si>
  <si>
    <t>Las decisiones del gobierno pueden materializarse en una amenaza en cuanto a temas de licenciamiento, que pueden tener un impacto directo reputacional. Por manejo de la agenda mediática, en ocasiones no se permite emitir pronunciamientos por parte de la entidad.</t>
  </si>
  <si>
    <t xml:space="preserve">Aplicación de las directrices de MinTic </t>
  </si>
  <si>
    <t>La implementacion de la seguridad digital en las entidades busca promover el uso y aprovechamiento de las Tecnologías de la Información y las Comunicaciones -TIC para consolidar un Estado y Ciudadanos competitivos, proactivos,  e innovadores .</t>
  </si>
  <si>
    <t>Cambios de lineamientos contractuales por ley de garantías</t>
  </si>
  <si>
    <t>Restricciones en la contratación por ley de garantías  electorales, generando retrasos en la ejecución de las actividades.</t>
  </si>
  <si>
    <t>Consolidación del Modelo Integrado de Planeación y Gestión – MIPG.</t>
  </si>
  <si>
    <t xml:space="preserve">Se cuenta con el Modelo Integrado de Planeación y Gestión como un marco de referencia para dirigir, planear, ejecutar, hacer seguimiento, evaluar y controlar la gestión de las entidades y organismos públicos. </t>
  </si>
  <si>
    <t>Entendimiento por parte por parte de los grupos de valor sobre la competencia de la ANLA más allá del licenciamiento ambiental</t>
  </si>
  <si>
    <t>Entendimiento por parte por parte de los grupos de valor sobre la competencia de la ANLA más allá del licenciamiento ambiental, mejorar el nivel de comprensión sobre la misionalidad de la ANLA a la sociedad civil en general</t>
  </si>
  <si>
    <t>Fortalecimiento de capacidad de las entidades ambientales</t>
  </si>
  <si>
    <t>Fortalecimiento la capacidad de respuesta de las entidades ambientales</t>
  </si>
  <si>
    <t>Oportunidades de convenios interinstitucionales, alianzas estratégicas, acuerdos de voluntades o agendas conjuntas con actores públicos y privados (Nacional e internacional)</t>
  </si>
  <si>
    <t>Oportunidad de celebración de convenios interinstitucionales, alianzas estratégicas, acuerdos de voluntades o agendas conjuntas con actores públicos y privados (Nacional e internacional) para el fortalecimiento de la capacidad técnica, investigación y desarrollo, optimización de procesos, mejorar el desempeño e imagen institucional, entre otros</t>
  </si>
  <si>
    <t>Reconocimiento como Autoridad Ambiental</t>
  </si>
  <si>
    <t>Avances en el control y seguimiento los proyectos obras y actividades del pais bajo criterios de sostenibilidad a partir del reconocimiento como Autoridad Ambiental del orden nacional</t>
  </si>
  <si>
    <t>Avances en la definición de Políticas y lineamientos nacionales de cambio climático</t>
  </si>
  <si>
    <t>Ofrecer lineamientos claros y específicos para los sectores frente las acciones de mitigación y adaptación de cambio climático en el desarrollo de proyectos, obras y actividades con el fin de aportar al cumplimiento de las metas nacionales en materia</t>
  </si>
  <si>
    <t>Demoras en procesos administrativos internos de otras entidades estatales con la que debemos articularnos para la elaboración de instrumentos y documentos técnicos con visión regional</t>
  </si>
  <si>
    <t>Demoras en procesos administrativos internos de otras entidades estatales con la que debemos articularnos para la elaboración de instrumentos y documentos técnicos con visión regional que dan soporte a los procesos de evaluación y seguimiento de licenciamiento ambiental bajo criterios tecnicos para cada uno de los componentes</t>
  </si>
  <si>
    <t>Falta de información generada por otras instituciones a escalas generales y  desactualización de la misma,  que no es funcional para la toma de decisiones</t>
  </si>
  <si>
    <t>Información ambiental generada por otras instituciones a escalas generales y  desactualización de la misma,  que no es funcional para la toma de decisiones en el marco de los procesos de evaluación y seguimiento de licenciamiento ambiental</t>
  </si>
  <si>
    <t>Debilidad en la disponibilidad de información secundaria para generación de documentos técnicos con visión regional</t>
  </si>
  <si>
    <t>Debilidad en la disponibilidad de información secundaria actualizada para generación de documentos técnicos con visión regional que soporten tecnicamente la toma de decisiones en el marco de los procesos de evaluación y seguimiento de licenciamiento ambiental</t>
  </si>
  <si>
    <t>Oportunidad en la implementación de esta herramienta para la protección del medio ambiente y los derechos humanos para garantizar el acceso a la información, la participación pública y el acceso a la justicia en asuntos ambientales en América Latina</t>
  </si>
  <si>
    <t>Mayor asignación de recursos por parte del Ministerio de Hacienda</t>
  </si>
  <si>
    <t>De acuerdo a la política del actual gobierno y lo plasmado en el  PND, el sector ambiente es una prioridad, por lo que la entidad podría obtener mayores recursos, favoreciendo la sostenibilidad financiera de la entidad, el cumplimiento de las metas institucionales.</t>
  </si>
  <si>
    <t>Incertidumbre política y económica debido al desicentivo a la industria minera y de petróleos</t>
  </si>
  <si>
    <t>Con el desincentivo a la industria minera y de petróleos, las proyecciones de ingreso de la entidad se podrían ver afectadas y podría conllevar a la insostenibilidad financiera , los cambios en gabinete producto de las diferencias del ejecutivo y el legislativo, pueden generar incertidumbre con relación a los lineamientos que se puedan dar desde las diferentes carteras de gobierno.</t>
  </si>
  <si>
    <t>Aumento de riesgo país</t>
  </si>
  <si>
    <t xml:space="preserve">El aumento de riesgo país en Colombia se constituye en general como el riesgo presentado por una nación, este tiene en cuenta aspectos tanto macroeconómicos como sociales y culturales. Por este motivo si existe un aumento del riesgo país, para la ANLA significa la llegada de menos proyectos al país con capital extranjero que podría impactar la sostenibilidad financiera. </t>
  </si>
  <si>
    <t xml:space="preserve">Creación de plantas temporales afectando la sostenibilidad financiera de la entidad </t>
  </si>
  <si>
    <t>La formalización del empleo es una amenaza para la entidad, toda vez que el costo de la formalización debe ser asumida con los ingresos propios que recauda la entidad, creando insostenibilidad financiera debido a que el crecimiento del gasto de funcionamiento es mayor al crecimiento del recaudo, que a la larga generara reducción de los colaboradores, e incumplimiento de metas y reducción en el recaudo.</t>
  </si>
  <si>
    <t>Salida de Inversión Extranjera Directa</t>
  </si>
  <si>
    <t>La Inversión Extranjera Directa (IED) son los capitales que llegan de otros países para la inversión en proyectos en el país. Dentro de los proyectos, se destacan los mineros, petroleros, de infraestructura o energéticos; por este motivo la salida de dichos capitales se constituye como una amenaza para la entidad, dado que es estos sectores de competencia de la ANLA tienen un porcentaje alto de IED.</t>
  </si>
  <si>
    <t>Disponibilidad de  recursos  gubernamentales para el funcionamiento de la entidad.</t>
  </si>
  <si>
    <t>Considerando las fuentes de recaudo de la ANLA, cambios en los recursos asignados para el funcionamiento puede generar impactos significativos para su funcionamiento, lo que implica reestructuración y reducción en las metas establecidas. Por procesos relacionados con el plan de gobierno y las disposiciones frente a las actividades de exploración y explotación de petróleo, la entidad puede verse amenazada por cambios que impliquen la reducción de recursos asignados, asi como la disminución de proyectos a evaluar para el otorgamiento de licencias, permisos o tramites ambientales.</t>
  </si>
  <si>
    <t>Acceso directo a recursos de regalías</t>
  </si>
  <si>
    <t xml:space="preserve">Participación en la asignación de los recursos de regalías para el adecuado seguimiento de los proyectos licenciados de los sectores de hidrocarburos y minería, lo cual fortalecer la gestión del proceso. </t>
  </si>
  <si>
    <t xml:space="preserve">Reducción del recaudo por concepto de  seguimiento de POA sujetos a licencia ambiental u otro instrumento de control y manejo ambiental. </t>
  </si>
  <si>
    <t xml:space="preserve">Afectación del recaudo producto de las actuaciones de control y seguimiento a POA, por no alcanzarse las metas de visitas técnicas, conceptos técnicos con visita, la necesidad de sustituir estos por seguimientos documentales o visitas guiadas o su reagendamiento para cumplimiento en otros tiempos. Esto a su turno afecta programación y dedicación en tiempos fijadas por parte de los profesionales o equipos asignados para su atención. </t>
  </si>
  <si>
    <t>Disminución de los recursos para la entidad por lineamientos del Gobierno Nacional</t>
  </si>
  <si>
    <t xml:space="preserve">Teniendo en cuenta los constantes cambios y nuevos lineamientos del Gobierno Nacional, se considera que es posible que se presente una reducción en la asignación de recursos para la entidad que podría afectar a la Oficina de Control Interno dado que actualmente el equipo de ésta se compone de 5 funcionarios y 6 contratistas, los cuales podrían ser reducidos en cantidad, lo que afectaría el cumplimiento de las actividades de la oficina. </t>
  </si>
  <si>
    <t>Recesión económica</t>
  </si>
  <si>
    <t xml:space="preserve">Generaría cierre de empresas, interesadas en el licenciamiento ambiental, y esto desincentiva las inversiones en proyectos que requieran licencias, permisos y/o trámites ambientales competencia de esta Autoridad, por tanto, menos ingresos para la entidad </t>
  </si>
  <si>
    <t>Reducción del presupuesto por disminución en la prestación de servicios.</t>
  </si>
  <si>
    <t>Al disminuir el recaudo propio de la entidad, repercutirá en la disminución del presupuesto asignado, esto hará que la entidad no pueda atender la totalidad de los servicios de evaluación o seguimiento.</t>
  </si>
  <si>
    <t xml:space="preserve">Elevados costos para la adquisición de los elementos de protección personal. </t>
  </si>
  <si>
    <t>Teniendo en cuenta que muchos de estos elementos son importados y con el incremento en la tasa de cambio, los valores de los epp´s se han visto afectados.</t>
  </si>
  <si>
    <t>Variación en las tasas de cambio o impuestos</t>
  </si>
  <si>
    <t>Algunos procesos de contratación se pueden ver afectados por el incremento en las tasas de cambio, así mismo, el incremento a las tasas de contribución que puede limitar los oferentes y la calidad de los productos y/o servicios</t>
  </si>
  <si>
    <t xml:space="preserve">Adición de recursos para el cumplimiento de metas institucionales (MINHACIENDA) </t>
  </si>
  <si>
    <t>Con la adición de recursos la entidad puede fortalecer su equipo técnico y capacidad tecnológica (hadware - software), descongestionar procesos represados y adquirir equipos e instrumentos que mejoren el desempeño de los servicios prestados.</t>
  </si>
  <si>
    <t>Reducción en el recaudo de la entidad que permita el funcionamiento de los equipos.</t>
  </si>
  <si>
    <t>Reducción en el recaudo de la entidad por disminución de evaluación de licencias ambientales y seguimiento a proyectos, lo cual no asegura la aporpiación suficiente de recursos para mantener la capacidad instalada requerida por la ANLA. En particular el cambio de política hacia la transición energética y los conflictos territoriales, dificultades de los procesos de consulta previa que hace que desistimula ciertos sectores de la económica (minero-energético) para la inversión de proyectos por incertidumbre.</t>
  </si>
  <si>
    <t>Posible crisis económica, de gobernabilidad y salud pública que afecte el presupuesto de la entidad para la atención de proyectos en territorio</t>
  </si>
  <si>
    <t>Posible crisis económica (altos costos de los tiquetes aéreos que limitan los desplazamientos a los territorios), de gobernabilidad (marchas, protesta social, seguridad pública en territorio, elecciones territoriales, crisis de gobierno) y salud pública (pandemias); lo anterior puede tener impacto en la que se vean limitadas las acciones de la entidad por adiciones presupuestales o presupesto disponible, y de capacidad de agencia en los territorios donde tiene los proyectos.</t>
  </si>
  <si>
    <t>Recortes presupuestales que eviten contratación de mano de obra</t>
  </si>
  <si>
    <t>Se considera una amenaza al funcionamiento del equipo, que por directrices presidenciales o ministeriales, se puede afectar el presupuesto en la contratación de nuevos profesionales que apoyen las labores del equipo de comunicaciones.</t>
  </si>
  <si>
    <t>SOCIAL</t>
  </si>
  <si>
    <t>Orden público</t>
  </si>
  <si>
    <t>Hay varias situaciones de orden público que afectan el quehacer de la ANLA: imposibilidad de hacer visitas de evaluación o seguimiento, imposibilidad de realizar audiencias públicas, no se puede garantizar la seguridad de los profesionales que van a campo</t>
  </si>
  <si>
    <t>Mala reputación por algunos grupos de interés</t>
  </si>
  <si>
    <t>La ANLA ha mejorado su imagen hacia el interior de la entidad. Sin embargo, hacia otros grupos de interés como la ciudadanía todavía mantiene la misma mala imagen y mala reputación que hemos tenido en los últimos años.</t>
  </si>
  <si>
    <t xml:space="preserve">La responsabilidad social con enfoque ambiental que la ANLA  por medio del SGA promueve. </t>
  </si>
  <si>
    <t>El fortalecimiento de la responsabilidad social en el país implica la relevancia que puede otorgarse a las actividades que con enfoque ambiental la entidad desarrolla y apoya por medio del SGA. Se considera una oportunidad para que se añada valor a las actividades que se desarrollan para la viabilidad de proyectos a nivel nacional, y de esta forma, cooperar en causas sociales que involucran componentes ambientales.</t>
  </si>
  <si>
    <t>Fortalecimiento en la toma de decisiones respecto a los procesos liderados por la SELA gracias al Acuerdo de Escazú</t>
  </si>
  <si>
    <t>Escazú permite fortalecer el avance en la claridad hacia la toma de decisiones de los trámites que lideramos de forma justa e incidente.</t>
  </si>
  <si>
    <t>Deficiencias en las condiciones de seguridad de los colaboradores en los territorios donde se llevan cabo las visitas y audiencias públicas.</t>
  </si>
  <si>
    <t>Condiciones de seguridad de los territorios de las visitas de campo y audiencias públicas que pticnen en riesgo la integridad del personal de la ANLA.</t>
  </si>
  <si>
    <t>Relacionamiento con grupos de Interés o partes interesadas.</t>
  </si>
  <si>
    <t xml:space="preserve">Fortalecimiento proceso de control y seguimiento ambiental a través de la interacción con los grupos de interés o partes interesadas vía desarrollo de espacios de participación (rendición de cuentas, audiencias públicas ambientales, agendas gremiales, sectoriales y con titulares de instrumentos de control y manejo ambiental, reuniones con entidades territoriales, otras entidades del estado y entes de control, desarrollos de mecanismos de participación ampliado a partir de de las visitas de campo desarrolladas). </t>
  </si>
  <si>
    <t xml:space="preserve">Presencia grupos armados en territorio, movilizaciones sociales o alertas en cuanto a condiciones de seguridad, que impactan el cumplimiento de las metas </t>
  </si>
  <si>
    <t>Amenaza por presencia de grupos armados en los territorios que impactan en el cumplimiento de metas por el factor de seguridad en los territorios y suspensión o cancelación de visitas de seguimiento y suponen en la mayoría de los casos mayores cargas para los grupos a los que se asignan cada uno de estos trámites.</t>
  </si>
  <si>
    <t>Implementación del Acuerdo de Escazu que permitirá la protección y participación efectiva e incidente de los grupos de interés en la toma de decisiones.</t>
  </si>
  <si>
    <t>La implementación del acuerdo de Escazú le permitirá a la entidad facilitar el cumplimiento de los derechos de participación e información de la sociedad que la información a entregar se encuentre en el marco de la competencia de la SSLA cuando aplique  estableciendo entre otros controles el tipo de información, oportunidad y frecuencia de publicación y sus correspondientes medio de información.</t>
  </si>
  <si>
    <t>Interacción con otras entidades</t>
  </si>
  <si>
    <t>Conocer el estado actual del proceso de Gestión Documental en otras entidades (mesa sectorial)  con el fin de establecer lineamientos que permitan el mejoramiento de la implementación del proceso.</t>
  </si>
  <si>
    <t>Capacitaciones del AGN</t>
  </si>
  <si>
    <t>Participar en las capacitaciones del Archivo General de la Nación - AGN para estar actualizados de acuerdo con el cronograma de capacitaciones del AGN las cuales son divulgadas por los diferentes canales.</t>
  </si>
  <si>
    <t>Orden publico</t>
  </si>
  <si>
    <t>Situaciones que alteren el orden publico ocasionando perdida o deterioro de información fisica que se encuentre en transito entre la bodega y la sede principal debido a las necesidades de acceso y consulta.</t>
  </si>
  <si>
    <t xml:space="preserve">Reconocimientos de terceros en cuanto a certificaciones de calidad,  Great place to work e integridad y transparencia </t>
  </si>
  <si>
    <t xml:space="preserve">El tener las certificaciones de Calidad, Great place to work y el primer lugar en el concurso de integridad y transparencia. genera confianza y credibilidad de la entidad frente a la misión para la cual fue creada. </t>
  </si>
  <si>
    <t>Movilizaciones sociales</t>
  </si>
  <si>
    <t>Afectando el orden público y por lo tanto los tiempos establecidos por ley, para prestar el servicios de evaluación y seguimiento de los proyectos objeto de licencias, permisos y trámites ambientales competencia de esta Autoridad.</t>
  </si>
  <si>
    <t>Deficiencia en la Movilidad vial que conlleva al estrés laboral.</t>
  </si>
  <si>
    <t>Con el POT 2022 - 2035  establecido para Bogotá D.C  la movilidad se ha visto reducida, por ende se aumentan los tiempos de desplazamiento por la ciudad y así un incremento en el estrés que con lleva el no llegar a tiempo o tardar demasiado en el tráfico.</t>
  </si>
  <si>
    <t>Intercambio con áreas de contratación</t>
  </si>
  <si>
    <t xml:space="preserve">Se ha logrado con otras entidades públicas compartir conocimientos y expectativas en materia de contratación con el fin de ser aplicadas para mejorar los procesos internos, mediante espacios grupales donde se comparten constantemente los lineamientos más recientes de contratación y a partir de alli se formulan cuestionamientos y se resuelven </t>
  </si>
  <si>
    <t>Situaciones de orden público</t>
  </si>
  <si>
    <t xml:space="preserve">Generan retraso, parálisis e imposiblidad en la ejecución contractual. Eventualmente las entidades públicas deben contratar por urgencia manifiesta </t>
  </si>
  <si>
    <t>Alto interés de relacionamiento  de los grupos de interés con la entidad</t>
  </si>
  <si>
    <t>Se identifica un alto interés de relacionamiento de los grupos de interés con la entidad unos orientados hacia la evaluación de proyectos, implementación de acuerdo de Escazú, y de atención de conflictividades; en particular de los gremios y usuarios internos quienes están interesados en la viabilidad de sus proyectos y de las organzaciones sociales e iniciativas ciudadanas quienes tienen un interes en que la ANLA actue en torno a decisiones de proyectos en los cuales manifiestan afectaciones ambientales y oposición; lo cual requiere una capacidad de la entidad y comprensión para la atención de estas solicitudes.</t>
  </si>
  <si>
    <t>Incremento de la conflictividad socioecológica</t>
  </si>
  <si>
    <t>Incremento de la conflictividad socioecológica por insatisfacción de expectativas políticas, económicas o sociales y cambios en condiciones de seguridad en los territorios, que pueden conllevar a mayor demandas y  necesidad de capacidad de respuesta institucional</t>
  </si>
  <si>
    <t>Aumento de los derechos de peticion debiso a la conflictividad socioambiental</t>
  </si>
  <si>
    <t>Incremento en la recepción de derechos de petición y solicitudes de terceros intervinientes masivos, con ocasión a la conflictividad ambiental de proyectos ANLA que se puedan presentar.</t>
  </si>
  <si>
    <t>Consolidación de imagen de la  ANLA con grupos de interés</t>
  </si>
  <si>
    <t xml:space="preserve">Se encuentra como una oportunidad el posicionamiento que tiene la entidad para continuar la consolidación de la ANLA como una organización transparente, oportuna y cercana a los grupos de interés </t>
  </si>
  <si>
    <t>Tener más presencia en medios de  medios de comunicación</t>
  </si>
  <si>
    <t>Hay oportunidad para generar espacios con medios de comunicación, con el fin de estrechar el relacionamiento que tiene la entidad con estos, como el café con periodistas y entrevistas con diferentes medios.</t>
  </si>
  <si>
    <t>Gestión de la entidad con comunidades </t>
  </si>
  <si>
    <t>Existe oportunidad de la gestión que realiza la entidad con diferentes comunidades, para dar a conocer las diferentes temáticas y resultados de la gestión de la entidad,  a través de los diferentes mecanismos de participación ciudadana y la presencia en territorio.</t>
  </si>
  <si>
    <t>Contingencias que involucren directamente la gestión de la entidad o al colaborador</t>
  </si>
  <si>
    <t>Puede ser una amenzas una eventualidad en campo con algún colaborador, así como la ocurrencia de contingencias a las cuales asisten equipos técnicos, pueden generar desinformación y desatar una crisis reputacional si no se comunican las acciones a tiempo</t>
  </si>
  <si>
    <t>No comunicar a tiempo interna y externamente, las decisiciones de la entidad</t>
  </si>
  <si>
    <t>Se puede considerar una amenaza el no comunicar oportunamente a grupos de interés información que se genera al interior de la entidad, ya que puede generar impactos negativos en el desarrollo de actividades de la entidad</t>
  </si>
  <si>
    <t>Empoderamiento ciudadano - estado abierto</t>
  </si>
  <si>
    <t>Empoderamiento del ciudadano a través de la consolidación de un Estado Abierto, permitiendo mayor acceso a la información que gestiona la ANLA  y la participación ciudadana.</t>
  </si>
  <si>
    <t>Participación del SGA en programas y actividades de la Secretaria Distrital de Ambiente y el Ministerio de Ambiente.</t>
  </si>
  <si>
    <t>La entidad ha logrado participar en los programas de gestión ambiental empresarial liderados por la SDA, y de esta forma se ha otorgado valor y reconocimiento al desempeño ambiental de la entidad. También representa una fortaleza al permitir una evaluación continua y una actualizacion constante en cuanto a nuevas normas aplicables y metodologias para el cumplimiento de las mismas. El MADS,  es otra de las partes interesada que aporta significativamente al SGA de la entidad, y que permite la articulación con lineamientos y formacion constante en todo lo que a medio ambiente se refiere, en especial para entidades publicas.</t>
  </si>
  <si>
    <t>Desconocimiento de la misionalidad y el alcance del accionar de la ANLA por parte de distintos grupos de interés.</t>
  </si>
  <si>
    <t>Existe un desconocimiento generalizado por parte de los diferentes tipos de actores (entidades de gobierno, sociedad civil, medios de comunicación) frente a la misionalidad de la ANLA y el alcance de su accionar, lo que puede generar confusiones en la sociedad, así como daño de la imagen institucional.</t>
  </si>
  <si>
    <t xml:space="preserve">Avanzar en el desarrollo de agendas de trabajo con grupos de interés (necesidades y expectativas) </t>
  </si>
  <si>
    <t>Mejoramiento en la transferencia de conocimiento, comprensión de necesidades y expectativas de los grupos de interés para optimización de procesos a través del desarrollo de agendas de trabajo</t>
  </si>
  <si>
    <t>Avances Tecnológicos en el marco de la cuarta revolución industrial</t>
  </si>
  <si>
    <t>La oportunidad para la ANLA está en la aplicación de proyectos tecnológicos en el marco de la cuarta revolución industrial (inteligencia artificial, machine learning, big data, internet de las cosas, computación en la nube)</t>
  </si>
  <si>
    <t>Avance e innovación tecnológica</t>
  </si>
  <si>
    <t xml:space="preserve">La disponibilidad tecnológica que tenga la entidad está directamente relacionada con la mejora de sus procesos, ademas de incluir aplicativos que permitan simplificar y organizar las actividades pertinentes.De esta forma, el grupo de gestión administrativa de la ANLA, puede custodiar y acceder a la sistematización para sus propias actividades favoreciendo la misionalidad de la entidad. </t>
  </si>
  <si>
    <t xml:space="preserve">Avances tecnológicos con el Sistema de Información y Gestión de Usuarios – SIGU </t>
  </si>
  <si>
    <t>La implementación de convenios interadministrativos: Red de Cámaras de Comercio (CONFECAMARAS), Registraduría Nacional del Estado Civil (RINES), Dirección de Impuestos y Aduanas Nacionales (DIAN), permite consolidar información en una única base de datos con otras entidades del orden nacional mejorando el proceso de consulta de usuarios y el trámite frente a la publicidad de los actos administrativos que permite mejorar el proceso de consulta de usuarios y publicidad de los actos administrativos.</t>
  </si>
  <si>
    <t xml:space="preserve">Contratación y uso de sistemas electrónicos para verificación de envío y recepción de los oficios enviados digitalmente  a los usuarios de ANLA </t>
  </si>
  <si>
    <t>El sistema de gestión de seguridad electrónica GSE permite dar cumplimiento a la certificación de acceso al contenido e información del acto administrativo cuando se ha enviado al correo electrónico del usuario, lo cual permite validar la recepción de correos electrónicos en cumplimiento de la publicidad de los actos administrativos.</t>
  </si>
  <si>
    <t>Acceso a los desarrollos tecnológicos</t>
  </si>
  <si>
    <t>Facilidad de acceso a los desarrollos tecnologicos, con mayor cobertura y comprensión de las mismas.</t>
  </si>
  <si>
    <t>Ataques de Denegación de Servicio Distribuido DDoS a los sistemas administrados por el GGN</t>
  </si>
  <si>
    <t>La Denegación de Servicio Distribuido DDoS, son amenaza y vulnerabilidades que ponen en riesgo la seguridad de la información de la Entidad al atacar las bases de datos de los sistemas administrados por el GGN, tales como: Módulo de Notificaciones, SILA, Orfeo, entre otros.</t>
  </si>
  <si>
    <t>Deficiente disponibilidad de sistemas de información de otras entidades y que son necesarias para la toma de decisiones del proceso de evaluación.</t>
  </si>
  <si>
    <t>No existe articulación entre los diferentes sistemas de información y datos generados (incluidos los geográficos) por otras entidades estatales que son relevantes para la toma de decisiones del proceso de evaluación de licencias ambientales</t>
  </si>
  <si>
    <t>Acceso limitado a la información tecnológica que influye en el proceso de seguimiento al  licenciamiento Ambiental del país</t>
  </si>
  <si>
    <t xml:space="preserve">Falta de accesibilidad y de actualización de los sistemas tecnológicos de otras entidades, que permita realizar consultas de capas temáticas como por ejemplo la reserva campesina, comunidades afrocolombianos, páramos, POMCAS (Planes de ordenamiento y manejo de cuencas hidrográficas), entre otros, los cuales pueden aportar al proceso de seguimiento de licenciamiento Ambiental </t>
  </si>
  <si>
    <t>Los desarrollos tecnológicos externos que pueden ser  aplicados en procesos de la entidad</t>
  </si>
  <si>
    <t xml:space="preserve">La entidad y, especificamente la Oficina de Control Interno para el ejercicio de sus actividades cuenta con herramientas que son propiedad de otras instituciones pero que facilitan la ejecución de las actividades. Estas herramientas son por ejemplo SIRECI, SIGEP, SECOP II, SIIF Nación, entre otros. </t>
  </si>
  <si>
    <t>Mayor capacidad tecnológica y de recursos de los entes de control externos para la ejecución de sus funciones.</t>
  </si>
  <si>
    <t xml:space="preserve">Entes de control como la CGR disponen de mayores recursos lo que les permite adelantar auditorías con datos especializados y más avanzados que la Oficina de Control Interno. Es una amenaza dado que se ha evidenciado que ese ente de control asigna tareas adicionales a las establecidas asumiendo que se tiene la total capacidad para darles respuesta, tal es el caso de la evalaución de efectividad de los planes de mejoramiento suscritos con la CGR, así como auditorías especializadas en proyectos específicos, para lo cual lo OCI no tiene con la capacidad suficiente. </t>
  </si>
  <si>
    <t xml:space="preserve">Fuga de información debido a ataques cibernéticos </t>
  </si>
  <si>
    <t>Fallas en la seguridad de la información y los ataques ciberneticos pueden poner en riesgo la reserva sumarial de los procesos disciplinarios al ocasionar la fuga de información</t>
  </si>
  <si>
    <t>Uso adecuado del Sistema de Información Financiera de la Nación.</t>
  </si>
  <si>
    <t>Nos ayuda a controlar y aplicar las normas presupuestales y contables, evitando reprocesos en la operación.</t>
  </si>
  <si>
    <t>Acceso a la información SECOP II</t>
  </si>
  <si>
    <t>La Agencia Nacional de Contratación Pública - Colombia Compra Eficiente cuenta con manuales y procedimientos claros publicados en la página web permitiendo un acceso fácil tanto a las entidades contratantes como a sus proveedores. Así mismo mediante la plataforma SECOP II se logró la canalización de todos los procesos contractuales públicos.</t>
  </si>
  <si>
    <t>Indisponibilidad en las plataformas SIGEP y SECOP II en períodos de alta de demanda de contratación</t>
  </si>
  <si>
    <t>Indisponibilidad en las plataformas SIGEP y SECOP II en períodos de alta de demanda de contratación, afectando significativamente los tiempos planeados por las entidades para el inicio de actividades de los contratistas</t>
  </si>
  <si>
    <t>Acceso a la información SIGEP II</t>
  </si>
  <si>
    <t>El Departamento Administrativo de la Función Pública - DAFP cuenta con manuales y procedimientos claros publicados en la página web permitiendo un acceso fácil a los usuarios. Así mismo mediante la plataforma SIGEP II se logró la canalización de información de gestión del talento humano al servicio del Estado.</t>
  </si>
  <si>
    <t>Acceso a TICS</t>
  </si>
  <si>
    <t>La generación de nuevas TICS permiten el acceso con mayor facilidad a la información de la entidad, lo que permite implementar nuevos canales de atención como el botón de citas y optimizar las plataformas de consulta de información.</t>
  </si>
  <si>
    <t>Posibles fallas tecnológicas</t>
  </si>
  <si>
    <t xml:space="preserve">Fallas tecnológicas que imposibilitan la adecuada atención a los requerimientos de los diferentes grupos de interés ejemplo fallas en la plataforma VITAL y caída de MICROSOFT, lo que puede genrar aumento en las quejas y reclamos y aumentar la insatisfacción en los trámites y servicios que genera la entidad. </t>
  </si>
  <si>
    <t>SEO (Optimización en motores de búsqueda) y SEM (marketing en motores de búsqueda),  para posicionamiento digital</t>
  </si>
  <si>
    <t>Existe una oportunidad para el posicionamiento de marketing digital a través de pauta paga, el cual puede generar alcance viral y favorecer la imagen reputacional de la entidad.</t>
  </si>
  <si>
    <t xml:space="preserve">Ataques informaticos </t>
  </si>
  <si>
    <t xml:space="preserve">Ataques informáticos externos a la infraestructura que generen riesgos para la confindencial, disponibilidad e integridad de la información. </t>
  </si>
  <si>
    <t xml:space="preserve">       </t>
  </si>
  <si>
    <t xml:space="preserve">Coordinación interinstitucional </t>
  </si>
  <si>
    <t>Promover la coordinación interinstitucional en la implementación de la seguridad digital con el sector ambiente y desarrollo sostenible</t>
  </si>
  <si>
    <t>Falta de interoperabilidad con sistemas de información ambiental como el SIAC y externos al SINA</t>
  </si>
  <si>
    <t>Se desconoce como se lograran articular los sistemas de información ambiental del orden nacional (SINA, SIAC) con la información que genera la ANLA y que busca reportarla ante algún sistema o capturar información de alguno de ellos</t>
  </si>
  <si>
    <t>Plataformas como VITAL y VUCE administradas por otras entidades</t>
  </si>
  <si>
    <t>Errores en visualización de información y funcionamiento en general de las herramientas tecnológicas externas mediante las cuales se da respuesta los usuarios a las solicitudes de evaluación y seguimiento de permisos, trámites, certificaciones y vistos buenos ambientales, que impiden avanzar en los términos requeridos</t>
  </si>
  <si>
    <t>Apuestas de gobierno, transición energética</t>
  </si>
  <si>
    <t>La transición energética es una oportunidad para el país mitigando los impactos ambientales originados por el cambio climático y la contaminación del aire, a través del uso de combustibles más limpios, fuentes de energías renovables (solar y eólica) que no contaminan el medio ambiente. Para la ANLA se convierte en un escenario de licenciamiento de nuevos proyectos en el sector de Energía y cumplir con las metas asociadas al Plan Nacional de Desarrollo y NDC (Contribución Determinada a Nivel Nacional) - Acuerdo de París.</t>
  </si>
  <si>
    <t>Energías renovables insuficiente para la demanda</t>
  </si>
  <si>
    <t>El licenciamiento de nuevos proyectos relacionados con energías renovables (eólicas, solares, geotérmica, etc.), no garantiza que se produzca para el país la energia suficiente para suplir la generación de energía tradicional. Asimismo, para la ANLA la llegada de energías renovables debe evaluarse en el sentido de que estas no generan el mismo recaudo que las energías tradicionales.</t>
  </si>
  <si>
    <t>Impactos ambientales sinérgicos entre proyectos aprobados y no contemplados en los proceso de la entidad.</t>
  </si>
  <si>
    <t xml:space="preserve">Afectación ambiental o modificaciones considerables o notorias al paisaje (Decreto 1076 del 2015), por la materialización de un impacto ambiental sinérgico (aquel que se produce cuando el efecto conjunto de la presencia simultánea de varios agentes, supone una incidencia ambiental mayor que el efecto suma de las incidencias individuales, contempladas aisladamente) causado por los impactos individuales o actividades de dos o más proyectos licenciados por la ANLA, y que no fueron contemplados durante el proceso de evaluación y seguimiento de licenciamiento ambiental de los proyectos en cuestión. </t>
  </si>
  <si>
    <t>Fortalecimiento en la toma de decisiones del proceso de evaluación gracias al avance en materia de investigación ambiental desarrollada por diferentes actores.</t>
  </si>
  <si>
    <t>El avance en materia de investigación ambiental desarrollada por distintos actores (CARs, academia, centros de pensamiento, ONG) ha consolidado la generación de información para la toma de decisiones en el proceso de evaluación.</t>
  </si>
  <si>
    <t>Cumplimiento de la misión del proceso de evaluación gracias al posicionamiento del tema de Desarrollo Sostenible.</t>
  </si>
  <si>
    <t>El tema del desarrollo sostenible ha tomado relevancia en los últimos años, tanto a nivel nacional, como a nivel internacional, lo que fortalece el proceso de evaluación en la rigurosidad aplicada a la toma de decisiones basadas en la sostenibilidad</t>
  </si>
  <si>
    <t>Retos de la transición energética</t>
  </si>
  <si>
    <t>La transición energética abre posibilidades de fortalecimiento de los equipos de la entidad para tomar acciones en torno a nuevos proyectos de generación de energía  participación ciudadana para la respuesta a los retos y de diálogos con los sectores</t>
  </si>
  <si>
    <t>LEGAL</t>
  </si>
  <si>
    <t>Normatividad que contribuye al fortalecimiento de la gestión ambiental (Ley 2273 de 2022-acuerdo Escazú)</t>
  </si>
  <si>
    <t xml:space="preserve">La aprobación de la Ley 2273 de 2022 (Acuerdo Escazú) permite viabilizar y priorizar acciones en el sector ambiental, las cuales coadyuvan a la garantía de derechos fundamentales, como el acceso a la información y la participación ciudadana. Asimismo, permite implementar acciones en pro de la justicia ambiental.  </t>
  </si>
  <si>
    <t>Reconocimiento por parte del DAFP por el incremento anual en el índice de desempeño institucional.</t>
  </si>
  <si>
    <t xml:space="preserve">Es una oportunidad por que le ha permitido a la entidad superar la meta del sector ambiente con un puntaje de 93.2  frente al promedio del sector ambiente (86.2), permitiendo así generar una buena imagen de la entidad e incrementar la confianza de las partes interesadas y usuarios en general </t>
  </si>
  <si>
    <t>Cambios en la legislación ambiental que impactan la misión de la entidad</t>
  </si>
  <si>
    <t>La entidad debe prepararse para las modificaciones que se están proponiendo por la entidad, y por otras entidades del sector en cambios normativos (ley 99 y Decreto 1076), con el fin de prepararnos como entidad, planificando cambios de documentación, aplicativos, etc. y mitigar impactos que esto pueda traer en el desarrollo de la misionalidad.</t>
  </si>
  <si>
    <t>Cambios en la legislación, regulaciones y competencia por nuevas políticas gubernamentales</t>
  </si>
  <si>
    <t>El GGN al tener asignada la función de notificar todos los actos administrativos expedidos por ANLA, debe actuar de manera alineada con las directrices impartidas por las políticas del gobierno procurando salvaguardar el principio de publicidad y debido proceso prescritos por la Constitución Política y la ley, así como la comunicación adecuada a las personas que intervengan como terceros intervinientes dentro de los procesos y trámites adelantados en la Entidad.</t>
  </si>
  <si>
    <t>Mejora del proceso de evaluación gracias a la actualización de normatividad legal</t>
  </si>
  <si>
    <t>La actualización de los términos de referencia y  la metodología general para la elaboración y presentación de estudios ambientales lo que facilita la implementación del proceso de evaluación, así como la toma de decisiones.</t>
  </si>
  <si>
    <t>Falta de actualización del Manual de Evaluación de Estudios Ambientales que amenazan la calidad de las evaluaciones realizadas</t>
  </si>
  <si>
    <t>La falta de actualización del Manual de Evaluación de Estudios Ambientales por parte del Min Ambiente, amenaza la calidad de las evaluaciones realizadas, así cómo el uso de instrumentos y herramientas que no se encuentran regladas, lo que puede conllevar a incumplimiento de disposiciones legales a causa del uso de estos.</t>
  </si>
  <si>
    <t>Insuficiencia de términos de Ley para la toma de decisiones de la SELA /tiempos</t>
  </si>
  <si>
    <t>Tiempos insuficientes de evaluación determinados por la normatividad que impactan los tiempos oportunos de respuesta y así como la rigurosidad en la toma de decisiones de viabilidad de los proyectos de alta complejidad.</t>
  </si>
  <si>
    <t>Oportunidad de la Subdirección al controlar el riesgo de corrupción a partir de controles orientados al seguimiento y a capacitar a funcionarios  y contratistas en prevención de soborno, lo cual contribuye al cumplimiento de términos legales</t>
  </si>
  <si>
    <t>Actualización normativa, jurisprudencial y de lineamientos internos</t>
  </si>
  <si>
    <t xml:space="preserve">Las actuaciones desarrolladas al interior de la SSLA consideran la normativa y lineamientos establecidos en procura de que los productos que se generan en el marco del control y seguimiento ambiental a POA se encuentren alineados con exigencias y prerrogativas para prevenir un riesgo jurídico </t>
  </si>
  <si>
    <t>Propuestas de mejoras normativas</t>
  </si>
  <si>
    <t>La Entidad ha participado en propuestas de cambios normativos que se enfocan en los procesos misionales de la entidad.</t>
  </si>
  <si>
    <t>Las directrices y metodologías recomendadas por el DAFP para el cumplimiento de las funciones de la OCI</t>
  </si>
  <si>
    <t xml:space="preserve">La Función Pública como líder de la Política de Control Interno expide lineamientos que direccionan el que hacer de la OCI, estandarizando y facilitando la ejecución de actividades en el marco de los 5 roles asignados. </t>
  </si>
  <si>
    <t>Lineamientos del DANE en relación con la Norma del proceso estadístico permiten mejorar el proceso auditor en la entidad</t>
  </si>
  <si>
    <t xml:space="preserve">La OCI ve como una oportunidad la decisión de la ANLA de implementar la norma de calidad del proceso estadístico (NTC PE 1000:2020) esto con el apoyo del DANE quien ha proporcionado la capacitación para conocimiento de la norma y también para la certificación de auditores en esta norma; esto permitirá que las auditorías en la próxima vigencia contengan una variable estadística. </t>
  </si>
  <si>
    <t xml:space="preserve">Desconocimiento por parte de los entes de control  en relación con las competencias de la Oficina de Control Interno de la entidad. </t>
  </si>
  <si>
    <t xml:space="preserve">Los entes de control, especialmente la CGR solicita a la Oficina de Control Interno información de auditorías detalladas a proyectos específicos. Esto desconoce que la función de la oficina es la evaluación independiente de los procesos y no el seguimiento a proyectos, obras o actividades tramitados ante la entidad. </t>
  </si>
  <si>
    <t>Política cero papel</t>
  </si>
  <si>
    <t>Según la política de cero papel, se ha disminuido el consumo innecesario de los insumos optimizando los procesos y utilizando mas los sistemas de información. Actividad que ha ido avanzado el Grupo de Gestión Administrativa referente a la gestión ambiental.</t>
  </si>
  <si>
    <t>Implementación Acuerdo de Escazú</t>
  </si>
  <si>
    <t>La implementación del acuerdo de Escazú, permite la transparencia en los procesos ambientales y el acceso a la justicia por parte de la ciudadanía, favoreciendo al acercamiento con las comunidades afectadas por los POA cumpliendo con la Ley</t>
  </si>
  <si>
    <t>Prevención violencia sexual y discriminación</t>
  </si>
  <si>
    <t>La implementación del Protocolo de prevención contra la violencia sexual y discriminación, es una oportunidad para generar medidas de prevención, atención y protección para las víctimas de este tipo de conductas para dar cumplimiento a la directiva 001 del 8/03/2023</t>
  </si>
  <si>
    <t>Vacíos jurídicos en la normas relacionadas con las competencias de las OCDI frente a casos de acoso sexual</t>
  </si>
  <si>
    <t>Se encuentran vacíos en las normas para definir la competencia de las Oficinas de Control Disciplinario Interno para los casos de acoso sexual, violencia sexual y discriminación, poniendo en riesgo el debido proceso de las actuaciones disciplinarias y a su vez exponiendo a la Autoridad a posibles sanciones por parte de la jurisdicción contencioso administrativo</t>
  </si>
  <si>
    <t>Dificultad en la recopilación del material probatorio disciplinario por falta de apoyo técnico por parte de entidades del estado</t>
  </si>
  <si>
    <t>Falta de colaboración técnica por parte de los organismos del Estado (La Fiscalía General de la Nación y la Procuraduría General de la Nación) en la realización de las pruebas solicitadas para llegar a la verdad real de los hechos  lo que puede contribuir a la impunidad</t>
  </si>
  <si>
    <t>Normatividad frente al trabajo virtual (decreto 1227 de 2022</t>
  </si>
  <si>
    <t>Oportunidad que le ha permitido a la entidad adoptar nuevas formas de trabajo, mejorar la calidad de vida de los colaboradores, disminuir servicios públicos. Decreto 1227 del 2022.</t>
  </si>
  <si>
    <t>Normativa en la contratación estatal</t>
  </si>
  <si>
    <t>La expedición de normas y directrices  ha permitido que los procesos contractuales del Estado sean transparentes porque han establecido pautas claras y precisas a efecto que los oferentes presenten sus propuestas acorde a la normativa. De igual manera la plataforma transaccional SECOP II ha permitido el acceso fácil y ágil  a la información pública derivada de la contratación estatal.</t>
  </si>
  <si>
    <t>Cambios en la Política de Servicio al Ciudadano</t>
  </si>
  <si>
    <t xml:space="preserve">Cambios en la política de servicio al ciudadano. El DAFP propone la Política de servicio a las ciudadanías, la cuál tendrá un enfoque diferencial, como esta concebida en este momento no tiene una ley que ampare la política de servicio al ciudadano. </t>
  </si>
  <si>
    <t>Falta de una  agenda regulatoria clara por parte de ente reglamentador (minambiente) y cumplimiento de la misma</t>
  </si>
  <si>
    <t>Falta de una  agenda regulatoria clara por parte de ente reglamentador (minambiente) y el cumplimiento de la misma, lo cual impide contar con una proyección clara de los cambios normativos previstos para realizar el acompañamiento pertinente y la preparación de la entidad para el requerimiento e implementación de nuevos requisitos normativos</t>
  </si>
  <si>
    <t xml:space="preserve">Ausencia de reglamentación nacional sobre cambio climático en el licenciamiento ambiental </t>
  </si>
  <si>
    <t>Falta de regulación para la incorporación de obligaciones de cambio climático en el licenciamiento ambiental para los sectores competencia de la autoridad</t>
  </si>
  <si>
    <t>Falta mecanismos para adopción/vinculación  de instrumentos del modelo de licenciamiento ambiental</t>
  </si>
  <si>
    <t>Falta mecanismos para adopción/vinculación  de instrumentos del modelo de licenciamiento, lo cual impide la exigencia por parte de ANLA en el uso de los mismos por parte de los usuarios pese a que estos están formulados con el fin de facilitar el levantamiento y consolidación de información ambiental de calidad a presentar ante la Autoridad en el desarrollo de la evaluación y seguimiento de los proyectos, obras y actividades objeto de licenciamiento</t>
  </si>
  <si>
    <t>Falta de articulación y comunicación  con Min ambiente en el acompañamiento de nuevas propuestas normativas</t>
  </si>
  <si>
    <t>Falta de articulación y comunicación  interinstitucional con Min ambiente en el acompañamiento de nuevas propuestas normativas ocasionando retrasos en los procesos internos por necesidades de apropiación de nuevos requisitos asociados a los procesos de evaluación y seguimiento de licencias ambientales y permisos y trámites ambientales</t>
  </si>
  <si>
    <t>Posible pérdida de personal con conocimiento y experiencia debido a las convocatorias para concurso de méritos</t>
  </si>
  <si>
    <t>Con la realización de la convocatoria para concurso de méritos para proveer los cargos provisionales de planta de personal, se presentará rotación de personal que posiblemente afecte la dinámica de la entidad y de conocimiento tácito.</t>
  </si>
  <si>
    <t xml:space="preserve">Demoras en las respuestas a las inquietudes elevadas por nuestra entidad al ente regulador (minambiente) sobre la aplicación de normatividad asociada  </t>
  </si>
  <si>
    <t>Optimizar tiempos de respuesta del ente regulador sobre la aplicación de la normatividad ambiental vigente en los procesos de evaluación y seguimiento de licencias y permisos y trámites ambientales</t>
  </si>
  <si>
    <t>Insuficiencia en la capacidad de respuesta frente a las exigencias del Acuerdo de Escazú que puedan impedir su cumplimiento satisfactorio.</t>
  </si>
  <si>
    <t>Insuficiencia en la capacidad administrativa y financiera de la entidad para dar cumplimiento a las exigencias y/o retos de Escazú (Eficacia de los canales de comunicación, uso de la nube,etc.)</t>
  </si>
  <si>
    <t>Cantidad de Tipo (Oportunidad y Amenazas) y Valor de cada factor</t>
  </si>
  <si>
    <t>MATRIZ FACTORES INTERNOS  Y EXTERNOS - ESTRATEGIAS</t>
  </si>
  <si>
    <t xml:space="preserve">MATRIZ ESTRATEGIAS </t>
  </si>
  <si>
    <t>FORTALEZAS</t>
  </si>
  <si>
    <t xml:space="preserve">TEMAS </t>
  </si>
  <si>
    <t>DEBILIDADES</t>
  </si>
  <si>
    <t xml:space="preserve">Equipo interdisciplinario, competente, idóneo, capacitado, con experiencia y conocimiento técnico y jurídico </t>
  </si>
  <si>
    <t xml:space="preserve">Talento Humano </t>
  </si>
  <si>
    <t>NO TIENE FORMULADA ESTRATEGIA (14)</t>
  </si>
  <si>
    <t>totales</t>
  </si>
  <si>
    <t>TIENE FORMULADA ESTRATEGIAS (33)</t>
  </si>
  <si>
    <t>OTI (21)</t>
  </si>
  <si>
    <t xml:space="preserve">Corresponde al grupo de Comunicaciones </t>
  </si>
  <si>
    <t xml:space="preserve">Desempeño institucional </t>
  </si>
  <si>
    <t xml:space="preserve">Planeación y ejecución presupuestal </t>
  </si>
  <si>
    <t>Seguimiento metas y planes</t>
  </si>
  <si>
    <t>Innovación</t>
  </si>
  <si>
    <t xml:space="preserve">Planeación estratégica </t>
  </si>
  <si>
    <t>Articulación procesos Vs SGC</t>
  </si>
  <si>
    <t xml:space="preserve">Articulación Instrumentos de planeación </t>
  </si>
  <si>
    <t>Análisis de datos estadísticos</t>
  </si>
  <si>
    <t>SGA</t>
  </si>
  <si>
    <t>Control Disciplinario</t>
  </si>
  <si>
    <t>Relación estado ciudadano</t>
  </si>
  <si>
    <t xml:space="preserve">Planeación presupuestal </t>
  </si>
  <si>
    <t xml:space="preserve">Base de datos </t>
  </si>
  <si>
    <t>Infraestructura (condiciones ambientales)</t>
  </si>
  <si>
    <t>Plataformas tecnológicas</t>
  </si>
  <si>
    <t>Plataformas tecnológicas (interoperabilidad)</t>
  </si>
  <si>
    <t>Plataformas tecnológicas (tiempos)</t>
  </si>
  <si>
    <t>Plataformas tecnológicas (ORFEO)</t>
  </si>
  <si>
    <t>Licencias Office 365</t>
  </si>
  <si>
    <t>Mesa de ayuda</t>
  </si>
  <si>
    <t>Plataformas tecnológicas (PM)</t>
  </si>
  <si>
    <t xml:space="preserve">Seguridad de la informacion (confidencialidad) </t>
  </si>
  <si>
    <t xml:space="preserve">Validar con OTI </t>
  </si>
  <si>
    <t>Acompañamiento dependencias</t>
  </si>
  <si>
    <t xml:space="preserve">Mejora continua </t>
  </si>
  <si>
    <t>ISO 27001 (Anexo A- Controles)</t>
  </si>
  <si>
    <t>Certificación SGC</t>
  </si>
  <si>
    <t xml:space="preserve">Gestión de insumos </t>
  </si>
  <si>
    <t xml:space="preserve">No se abordo sería con TH o comunicación ? </t>
  </si>
  <si>
    <t>Efectividad PM</t>
  </si>
  <si>
    <t xml:space="preserve">Limitación en el acceso a la información para los diferentes grupos de interés  por deficiencias en la claridad del lenguaje las comunicaciones internas y externas </t>
  </si>
  <si>
    <t>Lenguaje claro</t>
  </si>
  <si>
    <t xml:space="preserve">Digitalización expedientes </t>
  </si>
  <si>
    <t xml:space="preserve">Lineamientos socioeconómicos </t>
  </si>
  <si>
    <t xml:space="preserve">Conflictos socio ecológicos </t>
  </si>
  <si>
    <t xml:space="preserve">Procesos </t>
  </si>
  <si>
    <t xml:space="preserve">Centro de monitoreo </t>
  </si>
  <si>
    <t>Clasificación documental</t>
  </si>
  <si>
    <t>Sistema de gestión documental</t>
  </si>
  <si>
    <t>SG-SST</t>
  </si>
  <si>
    <t>Se recibe justificación el 14/09/23</t>
  </si>
  <si>
    <t>BPM</t>
  </si>
  <si>
    <t>Certificación SG-SST</t>
  </si>
  <si>
    <t xml:space="preserve">Infraestructura </t>
  </si>
  <si>
    <t>Procesos (Formatos)</t>
  </si>
  <si>
    <t>Autocontrol</t>
  </si>
  <si>
    <t>Auditoría</t>
  </si>
  <si>
    <t>Procesos (tiempos proceso disciplinario)</t>
  </si>
  <si>
    <t>Procesos (sensibilización)</t>
  </si>
  <si>
    <t>Articulación de acciones territoriales</t>
  </si>
  <si>
    <t>ISO 27001 (Riesgos)</t>
  </si>
  <si>
    <t>ISO 27001 (Auditorías)</t>
  </si>
  <si>
    <t xml:space="preserve"> SG-SST</t>
  </si>
  <si>
    <t>Capacidad tecnológica (almacenamiento)</t>
  </si>
  <si>
    <t>Toma de decisiones</t>
  </si>
  <si>
    <t>OPORTUNIDADES</t>
  </si>
  <si>
    <t>ESTRATEGIAS OFENSIVAS - FO</t>
  </si>
  <si>
    <t>PolÍtica del 
MIPG</t>
  </si>
  <si>
    <t>ESTRATEGIAS DE REORIENTACIÓN - DO</t>
  </si>
  <si>
    <t>Política del 
MIPG</t>
  </si>
  <si>
    <t>Acuerdo Escazú</t>
  </si>
  <si>
    <t>Gestionar nuevas iniciativas a través de la cooperación interinstitucional que contribuya al fortalecimiento de la gestión de la entidad</t>
  </si>
  <si>
    <t>Fortalecimiento organizacional y simplificación de procesos</t>
  </si>
  <si>
    <t>D14</t>
  </si>
  <si>
    <t>Gestión presupuestal y eficiencia del gasto público</t>
  </si>
  <si>
    <t>Transición energética</t>
  </si>
  <si>
    <t>F41</t>
  </si>
  <si>
    <t>O21</t>
  </si>
  <si>
    <t>Realizar capacitaciones a los abogados del grupo de gestión contractual en cuanto a la actualización y aplicación de nuevas normas estatales y lineamientos de contratación</t>
  </si>
  <si>
    <t>Talento humano</t>
  </si>
  <si>
    <t>D7</t>
  </si>
  <si>
    <t>Revisar y ajustar los indicadores de impacto de la entidad del tal forma que sean retadores y ambiciosos  para que contribuyan a la toma de decisiones de la entidad</t>
  </si>
  <si>
    <t xml:space="preserve">Planeación Institucional </t>
  </si>
  <si>
    <t xml:space="preserve">Políticas de sostenibilida ambiental </t>
  </si>
  <si>
    <t>F48</t>
  </si>
  <si>
    <t> Implementar una oportuna gestión y control de la publicidad para continuar con la efectividad de la notificación, comunicación o publicación de los actos administrativos a través del fortalecimiento e integración de convenios interadministrativos suscritos.</t>
  </si>
  <si>
    <t>D9</t>
  </si>
  <si>
    <t>Gestionar espacios de capacitación con el DANE, para mejorar la gestión de información estadística institucional a través de la generación de conocimiento y competencias en la entidad</t>
  </si>
  <si>
    <t>Gestión de la información estadística</t>
  </si>
  <si>
    <t xml:space="preserve">Convenios interadministrativos </t>
  </si>
  <si>
    <t>F8
F16</t>
  </si>
  <si>
    <t>O5
O1
O2</t>
  </si>
  <si>
    <t> Formular nuevas iniciativas para mejorar la gestion del proceso de licenciamiento ambiental y potenciar la base de datos corporativa a través de acciones que permitan la integración interinstitucional, implementación del acuerdo de Escazú y la contribucion a la transición energética justa.</t>
  </si>
  <si>
    <t>D6</t>
  </si>
  <si>
    <t>Establecer criterios de calidad para fortalecer el seguimiento  a acciones y/o indicadores que sean objeto de uno o más instrumentos de planeación institucional que permitar mejorar la consistencia de los reportes cualitivos, cuantitativos y evidencias de su ejecución.</t>
  </si>
  <si>
    <t xml:space="preserve">Convenios de cooperación </t>
  </si>
  <si>
    <t>A2
A14
A20</t>
  </si>
  <si>
    <t xml:space="preserve">Gestionar espacios de interlocución y gestión del conocimiento con los  diferentes grupos de interés para enfatizar sobre la existencia y uso de instrumentos disponibles para la elaboración de estudios ambientales, así como las acciones encaminadas a la participación activa en la mejora normativa ambiental         </t>
  </si>
  <si>
    <t>D2</t>
  </si>
  <si>
    <t>O1
O8</t>
  </si>
  <si>
    <t>Fortalecer las capacidades los colaboradores de la Entidad para dar cumplimiento al plan de trabajo aprobado "ruta de implementación acuerdo ESCAZU"</t>
  </si>
  <si>
    <t>Participación ciudadana en la gestión pública</t>
  </si>
  <si>
    <t>Participación ciudadana</t>
  </si>
  <si>
    <t>D13</t>
  </si>
  <si>
    <t>O6
O8</t>
  </si>
  <si>
    <t>Organizar internamente la SMPCA con el fin de dar cumplimiento a las responsabilidades del art. 17 Ley 2052/2020 y a los lineamientos dispuestos en la relación Estado ciudadano.</t>
  </si>
  <si>
    <t>Conflictividad socioecológica</t>
  </si>
  <si>
    <t>D39</t>
  </si>
  <si>
    <t xml:space="preserve">Definir la estrategia de lenguaje con el fin de mejorar el entendimiento de la información que la entidad dispone para consulta de los grupos de valor </t>
  </si>
  <si>
    <t>Servicio al ciudadano</t>
  </si>
  <si>
    <t xml:space="preserve">D41 </t>
  </si>
  <si>
    <t>Divulgar información de la gestión realizada por la SMPCA en torno a la promoción de los mecanismos de participación ciudadana (Acuerdo Escazú)</t>
  </si>
  <si>
    <t>D43</t>
  </si>
  <si>
    <t>Fortalecer la atención aportuna a las observaciones realizadas por los usuarios como resultado del análisis de las encuesta de satisfacción y el seguimiento a las acciones derivadas de los planes de acción establecidos por las dependencias</t>
  </si>
  <si>
    <t>D48</t>
  </si>
  <si>
    <t>Fortalecer la metodología para realizar ejercicios de caracterización de los grupos de valor en la Entidad con el fin de identificar necesidades y expectativas</t>
  </si>
  <si>
    <t xml:space="preserve">Reconocimiento Institucional </t>
  </si>
  <si>
    <t>D59
D68</t>
  </si>
  <si>
    <t xml:space="preserve">O1
O12
O6
</t>
  </si>
  <si>
    <t xml:space="preserve">Definir lineamientos y el mecanismo para medir la participación ciudadana ambiental incidente en la toma de decisiones de la entidad,  con el fin de fortalecer la implementación del acuerddo de Escazú </t>
  </si>
  <si>
    <t xml:space="preserve">D60 </t>
  </si>
  <si>
    <t>Actualizar y fortalecer la Estrategia de Presencia Territorial, para incorporar los componentes de implementación del Acuerdo de Escazú.</t>
  </si>
  <si>
    <t xml:space="preserve">Relacionamiento SGA </t>
  </si>
  <si>
    <t>Gestionar la ejecución de actividades para la implementación del acuerdo de Escazú, que permita fortalecer las competencias de los equipos regionales para mejorar el relacionamiento de la SSLA con los grupos de interés en los departamentos y municipios donde se realiza seguimiento a los proyectos licenciados.</t>
  </si>
  <si>
    <t>D16</t>
  </si>
  <si>
    <t xml:space="preserve">Realizar actividades  para mejorar el confort térmico de las instalaciones para prevenir posibles enfermedades laborales de los colaboradores. </t>
  </si>
  <si>
    <t>Tecnológico</t>
  </si>
  <si>
    <t>D23</t>
  </si>
  <si>
    <t>Gestionar procesos de mejora continua sobre el sistema y sus interoperabilidades para mejorar el funcionamiento del mismo, soportando de manera eficiente la gestion institucional tanto en los procesos misionales como no misionales</t>
  </si>
  <si>
    <t>Gestión documental</t>
  </si>
  <si>
    <t>D10</t>
  </si>
  <si>
    <t>Generar espacios de trabajo conjunto para mejorar la integración del SGA con los otros Sistemas de Gestión, promoviendo la participación y apropiación de los colaboradores de la entidad, con el fin preparar a los procesos para una posible certificación.</t>
  </si>
  <si>
    <t>Normativa</t>
  </si>
  <si>
    <t>D51</t>
  </si>
  <si>
    <t>NA</t>
  </si>
  <si>
    <t>Fortalecer los controles internos del GGN para avanzar tecnologicamente evitando y previniendo errores de notificación de los actos administrativos</t>
  </si>
  <si>
    <t>D65</t>
  </si>
  <si>
    <t>Fortalecer los conocimientos para el uso correcto de los aplicativos dispuestos por la entidad para la publicación y notificación de los actos administrativos.</t>
  </si>
  <si>
    <t>D67</t>
  </si>
  <si>
    <t>efinir espacios de capactiación para mejorar el acceso y uso de las herramientas tecnológicas que permitan dar cumplimiento al principio de máxima publicidad de los actos administrativos y acceso a la información (Acuerdo de Escazú)</t>
  </si>
  <si>
    <t>D26</t>
  </si>
  <si>
    <t xml:space="preserve">Implementar aplicativo para la gestión integral de los planes de mejoramiento desde la formulación de la acción hasta la evaluación de efectividad, con el fin de aportar a la mejora del Índice de Desempeño Institucional. </t>
  </si>
  <si>
    <t>Seguimiento y evaluación del desempeño institucional</t>
  </si>
  <si>
    <t>D55</t>
  </si>
  <si>
    <t xml:space="preserve">Diseñar e implementar un mecanismo que permita identificar y fortalecer el grado de apropiación de los conceptos de Autocontrol y Autoevaluación </t>
  </si>
  <si>
    <t>Control interno</t>
  </si>
  <si>
    <t>D56</t>
  </si>
  <si>
    <t>Revisar la metodología definida en el procedimiento de auditoría interna con el fin de fortalecer la  interacción y comunicación de resultados a los auditados una vez finalice el trabajo de campo de la auditoría</t>
  </si>
  <si>
    <t xml:space="preserve">O1
O18
O10
</t>
  </si>
  <si>
    <t>Fortalecer el proceso de evaluación mediante la adopción de los principios del acuerdo de Escazú en todas las etapas del proceso de evaluación que permita el acceso a la información clara a los diferentes grupos de interés y en articulación con otras entidades del Estado que aportan a la calidad técnica de las decisiones de la Autoridad.</t>
  </si>
  <si>
    <t>D11
D52</t>
  </si>
  <si>
    <t xml:space="preserve">Definir y socializar un instrumento que permita la articulación entre SELA y las Subdirecciones y/o Dependencias minimizando el impacto negativo sobre las actividades en el proceso de evaluación. </t>
  </si>
  <si>
    <t>D15</t>
  </si>
  <si>
    <t>Manifestar la necesidad de asignación de nuevos recursos a la SAF, con el fin de mejorar la oportunidad en las comisiones y que esto contribuya a tener mejores tiempos y elementos en la visitas y asi poder verificar adecuadamente los proyectos.</t>
  </si>
  <si>
    <t>D54</t>
  </si>
  <si>
    <t xml:space="preserve">Asegurar la compatibilidad de los formatos y plantillas publicados en SILA, GESPRO y ORFEO, con el fin de mitigar el uso de documentos desactualizados en los procesos misionales </t>
  </si>
  <si>
    <t>D12
D58</t>
  </si>
  <si>
    <t>O19</t>
  </si>
  <si>
    <t>Incluir el plan de acción del Protocolo para la prevención, atención y medidas de protección de todas las formas de violencia basadas en género y/o discriminación por razón de raza, etnia, religión, nacionalidad, ideología política o filosófica, sexo u orientación sexual o discapacidad y demás razones en el lugar de trabajo de la Autoridad Nacional de Licencias Ambientales - ANLA  en la Política de Prevención de Faltas Disciplinarias con el fin de fortalecer las políticas institucionales respecto de la prevención de violencia sexual y discriminación</t>
  </si>
  <si>
    <t xml:space="preserve"> Integridad </t>
  </si>
  <si>
    <t>D57</t>
  </si>
  <si>
    <t>Definir prioridades para la emisión de decisiones respecto de los procesos disciplinarios de acuerdo con la existencia de implicados</t>
  </si>
  <si>
    <t>D28</t>
  </si>
  <si>
    <t>Evaluar una herramienta tecnológica confidencial para recopilar las quejas allegadas a la Oficina de Control Disciplinario Interno</t>
  </si>
  <si>
    <t>Seguridad digital</t>
  </si>
  <si>
    <t>D52</t>
  </si>
  <si>
    <t>Optimizar, socializar e implementar instrumentos priorizados para el proceso de evaluación de licencias ambientales, con el fin de fortalecer su adopción y la estandarización de criterios e impactar la calidad de la evaluación y optimización de recursos.</t>
  </si>
  <si>
    <t xml:space="preserve">O5
O14
O6
</t>
  </si>
  <si>
    <t>Implementar estrategia de fortalecimiento del relacionamiento institucional con grupos de interés (Gemios, Academia y entidades del sector público)</t>
  </si>
  <si>
    <t>No.</t>
  </si>
  <si>
    <t xml:space="preserve">AMENAZAS </t>
  </si>
  <si>
    <t>ESTRATEGIAS DEFENSIVAS - FA</t>
  </si>
  <si>
    <t>Política del MIPG</t>
  </si>
  <si>
    <t>ESTRATEGIAS DE SUPERVIVENCIA - DA</t>
  </si>
  <si>
    <t>Política MIPG</t>
  </si>
  <si>
    <t>F43</t>
  </si>
  <si>
    <t>A13</t>
  </si>
  <si>
    <t>Fortalecer las actividades de prevención y transformación positiva de conflictos de ANLA en pro de disminuir el Incremento de la conflictividad socioecológica</t>
  </si>
  <si>
    <t>D40
D11</t>
  </si>
  <si>
    <t>A2</t>
  </si>
  <si>
    <t>Fortalecer la comunicación y articulación entre dependencias mediante reuniones de unificación  de criterios para la toma de decisiones de licenciamiento ambiental</t>
  </si>
  <si>
    <t xml:space="preserve">Unificación de criterios entidades </t>
  </si>
  <si>
    <t>A14</t>
  </si>
  <si>
    <t>D64</t>
  </si>
  <si>
    <t>A12</t>
  </si>
  <si>
    <t xml:space="preserve">Actualizar el PESV de acuerdo a la normatividad vigente, con el fin de disminuir el estrés laboral causado por la movilidad vial. </t>
  </si>
  <si>
    <t xml:space="preserve">Políticas megaproyectos </t>
  </si>
  <si>
    <t>Fortalecer la gestión del seguimiento ambiental a POA, mediante la creación de una nueva región en la subdirección para disminur las cargas de Caribe-Pacifico y Medio Magdalena-Cauca-Catatumbo con el fin de  tener unidad de información y realizar seguimiento a los POA de toda la cuenca del río Cauca en una misma región, teniendo en cuenta además aspectos como la Conflictividad socioecológica de los POA, la cantidad de proyectos de alta complejidad, así como el aporte que se pueda generar a los ejes de transformación del PND 2022-2026.</t>
  </si>
  <si>
    <t>D61</t>
  </si>
  <si>
    <t>Evaluar el mecanismo utilizado para el control de la información y solicitudes que se remiten a los medios de comunicación, con el fin de que esta sea veráz y oportuna, y permita a los grupos de interés, conocer de primera mano el accionar de la ANLA frente a las diferentes decisiones que toma la entidad.</t>
  </si>
  <si>
    <t xml:space="preserve">Sostenibilidad financiera </t>
  </si>
  <si>
    <t xml:space="preserve">F7
F21
F46
F22
</t>
  </si>
  <si>
    <t>A7
A17</t>
  </si>
  <si>
    <t xml:space="preserve">Fortalecer y posicionar el Centro de Monitoreo de Recursos Naturales, por parte de la SIPTA, para suplir necesidades de analisis y procesamiento de información en los procesos de evaluación y seguimiento en la toma de decisiones </t>
  </si>
  <si>
    <t xml:space="preserve">Ley de garantías </t>
  </si>
  <si>
    <t>Información desactualizada (entidades)</t>
  </si>
  <si>
    <t xml:space="preserve">Reducción presupuestal </t>
  </si>
  <si>
    <t xml:space="preserve">Movilidad vial </t>
  </si>
  <si>
    <t>Seguridad de la información (ataques informáticos)</t>
  </si>
  <si>
    <t>Plataformas SIGEP y SECOP II</t>
  </si>
  <si>
    <t>Interoperabilidad sistemas</t>
  </si>
  <si>
    <t>Desactualización lineamientos externos</t>
  </si>
  <si>
    <t>Concurso de méritos</t>
  </si>
  <si>
    <t>Normativa (oportunidad tiempos de respuesta)</t>
  </si>
  <si>
    <t xml:space="preserve">ESTRATEGIAS ANÁLISIS CONTEXTO INTERNO Y EXTERNO </t>
  </si>
  <si>
    <r>
      <t xml:space="preserve">1. Por instrucciones de la jefe de la OAP se depura las estrategias del contexto teniendo en cuenta los siguientes criterios: 1.1 actividades que se harán seguimiento con corte a dic de 2023. 1.2. Actividades que se dejan en el contexto para seguimiento 2024. 1.3 Están en otro instrumento de planeación.  </t>
    </r>
    <r>
      <rPr>
        <b/>
        <i/>
        <u/>
        <sz val="9"/>
        <color theme="1"/>
        <rFont val="Century Gothic"/>
        <family val="2"/>
      </rPr>
      <t xml:space="preserve">1.4 La gestiona internamente la dependencia en la mayoría de los casos son el deber ser  Nota: Para las estrategias que se encuentran contempladas en otros instrumentos de planeación su seguimiento se realizarán en los mismos,  en las fechas que se tengan definidas.   </t>
    </r>
  </si>
  <si>
    <t>2. Se valida con las políticas del MIPG las estrategias y actividades que están articuladas por lo que el seguimiento se hará en las políticas del MIPG de manera trimestral</t>
  </si>
  <si>
    <t>CRUCE (FO, DO, FA, DA)</t>
  </si>
  <si>
    <t>ESTRATEGIA (ACCIÓN)</t>
  </si>
  <si>
    <t xml:space="preserve">ACTIVIDADES 
(Redactar en infinitivo) </t>
  </si>
  <si>
    <t>PRODUCTOS 
(por cada actividad)</t>
  </si>
  <si>
    <t xml:space="preserve">POLÍTICA DEL MIPG </t>
  </si>
  <si>
    <t xml:space="preserve">FECHA 
INICIO </t>
  </si>
  <si>
    <t xml:space="preserve">FECHA 
FINALIZACIÓN </t>
  </si>
  <si>
    <t xml:space="preserve">DEPENDENCIA 
RESPONSABLE </t>
  </si>
  <si>
    <t>DEPENDENCIAS QUE APOYAN</t>
  </si>
  <si>
    <t xml:space="preserve">SE HARÁ SEGUIMIENTO CON CORTE A DIC 2023 </t>
  </si>
  <si>
    <t xml:space="preserve">SE DEJARÁ EN EL CONTEXTO PARA 2024  </t>
  </si>
  <si>
    <t xml:space="preserve">ESTÁ EN OTRO INSTRUMENTO DE PLANEACIÓN </t>
  </si>
  <si>
    <t xml:space="preserve">LO GESTIONA INTERNAMENTE LA DEPENDENCIA </t>
  </si>
  <si>
    <t xml:space="preserve">OBS </t>
  </si>
  <si>
    <r>
      <rPr>
        <sz val="9"/>
        <color rgb="FFFF0000"/>
        <rFont val="Century Gothic"/>
        <family val="2"/>
      </rPr>
      <t xml:space="preserve">
</t>
    </r>
    <r>
      <rPr>
        <b/>
        <sz val="9"/>
        <rFont val="Century Gothic"/>
        <family val="2"/>
      </rPr>
      <t>D14.</t>
    </r>
    <r>
      <rPr>
        <sz val="9"/>
        <rFont val="Century Gothic"/>
        <family val="2"/>
      </rPr>
      <t xml:space="preserve"> Debilidad en la definición de lineamientos o criterios para la efectiva gestión de los cobros de los servicios que presta la entidad</t>
    </r>
    <r>
      <rPr>
        <b/>
        <sz val="9"/>
        <color rgb="FFFF0000"/>
        <rFont val="Century Gothic"/>
        <family val="2"/>
      </rPr>
      <t xml:space="preserve">
</t>
    </r>
    <r>
      <rPr>
        <sz val="9"/>
        <color rgb="FFFF0000"/>
        <rFont val="Century Gothic"/>
        <family val="2"/>
      </rPr>
      <t xml:space="preserve">
</t>
    </r>
  </si>
  <si>
    <t xml:space="preserve">N.A </t>
  </si>
  <si>
    <t>Definir lineamientos claros frente a las acciones a realizar por cada uno de los que intervienen en el proceso de cobro a los servicios que presta la entidad.</t>
  </si>
  <si>
    <r>
      <t xml:space="preserve">
</t>
    </r>
    <r>
      <rPr>
        <sz val="9"/>
        <rFont val="Century Gothic"/>
        <family val="2"/>
      </rPr>
      <t xml:space="preserve">1. Coordinar con las Subdirecciones y Grupos misionales a través de reuniones los lineamientos para la efectiva gestión de los cobros a los servicios que presta la entidad </t>
    </r>
  </si>
  <si>
    <t xml:space="preserve">Lineamientos definidos y socializados </t>
  </si>
  <si>
    <t xml:space="preserve">SAF </t>
  </si>
  <si>
    <t xml:space="preserve"> OAP y dependencias</t>
  </si>
  <si>
    <t xml:space="preserve">X
Política de Gestión Presupuestal y Eficiencia del Gasto Público
</t>
  </si>
  <si>
    <t>Acciones: 1.1 Revisar la Resolución de cobro 1140 de 2022 a fin de incluir el cobro de servicios que conforme a la norma sean susceptibles de cobro en las etapas de evaluación y/o seguimiento de los servicios prestados por la ANLA
2.1. Mesas de trabajo
2.2. Revisión y ajuste de procedimiento</t>
  </si>
  <si>
    <t>2. Revisar y ajustar la resolución de cobros de todos  los servicios que presta la entidad.</t>
  </si>
  <si>
    <t xml:space="preserve">Resolución de cobros actualizada </t>
  </si>
  <si>
    <t xml:space="preserve">SAF  </t>
  </si>
  <si>
    <t>X
Política de Gestión Presupuestal y Eficiencia del Gasto Público</t>
  </si>
  <si>
    <t>Acciones  3.1 Revisar la Resolución de cobro 1140 de 2022 a fin de ajustar el cobro de servicios (documentales, cambios menores, agroquímicos, etc.)</t>
  </si>
  <si>
    <r>
      <rPr>
        <b/>
        <sz val="9"/>
        <color rgb="FF000000"/>
        <rFont val="Century Gothic"/>
        <family val="2"/>
      </rPr>
      <t xml:space="preserve">D7. </t>
    </r>
    <r>
      <rPr>
        <sz val="9"/>
        <color rgb="FF000000"/>
        <rFont val="Century Gothic"/>
        <family val="2"/>
      </rPr>
      <t>Dificultad para definir</t>
    </r>
    <r>
      <rPr>
        <b/>
        <sz val="9"/>
        <color rgb="FF000000"/>
        <rFont val="Century Gothic"/>
        <family val="2"/>
      </rPr>
      <t xml:space="preserve"> </t>
    </r>
    <r>
      <rPr>
        <sz val="9"/>
        <color rgb="FF000000"/>
        <rFont val="Century Gothic"/>
        <family val="2"/>
      </rPr>
      <t>indicadores retadores y ambiciosos en el marco de la planificación estratégica</t>
    </r>
  </si>
  <si>
    <t xml:space="preserve">Revisar y ajustar los indicadores de impacto de la entidad del tal forma que sean retadores y ambiciosos  para que contribuyan a la toma de decisiones de la entidad
 </t>
  </si>
  <si>
    <t>1. Revisar los indicadores de impacto con los que actualmente la entidad cuenta y articularlos con las líneas estratégicas del PEI y el PAI para la vigencia 2024</t>
  </si>
  <si>
    <t>Catálogo de indicadores de impacto articulado con el PEI</t>
  </si>
  <si>
    <t xml:space="preserve">OAP
</t>
  </si>
  <si>
    <t xml:space="preserve">Todas las dependencias </t>
  </si>
  <si>
    <t xml:space="preserve">2. Presentar al Comité Directivo los indicadores de impacto para su aprobación </t>
  </si>
  <si>
    <t>Presentación
Acta</t>
  </si>
  <si>
    <r>
      <rPr>
        <b/>
        <sz val="9"/>
        <color rgb="FF000000"/>
        <rFont val="Century Gothic"/>
        <family val="2"/>
      </rPr>
      <t xml:space="preserve">D9. </t>
    </r>
    <r>
      <rPr>
        <sz val="9"/>
        <color rgb="FF000000"/>
        <rFont val="Century Gothic"/>
        <family val="2"/>
      </rPr>
      <t>Debilidad en el proceso de gestión de información estadística</t>
    </r>
  </si>
  <si>
    <r>
      <rPr>
        <b/>
        <sz val="9"/>
        <rFont val="Century Gothic"/>
        <family val="2"/>
      </rPr>
      <t>O5</t>
    </r>
    <r>
      <rPr>
        <sz val="9"/>
        <rFont val="Century Gothic"/>
        <family val="2"/>
      </rPr>
      <t>. Fortalecimiento en la Integración con otras entidades, lo que facilita la cooperación interinstitucional y suscripción de convenios</t>
    </r>
  </si>
  <si>
    <t xml:space="preserve">1. Facilitar espacios gratuitos de formación sobre la gestión de la información estadística con el DANE </t>
  </si>
  <si>
    <t xml:space="preserve">Cronograma de Capacitaciones </t>
  </si>
  <si>
    <t>OAP</t>
  </si>
  <si>
    <t xml:space="preserve">X
Política Gestión de la Información estadística </t>
  </si>
  <si>
    <t>Actividad 1. Incluir en el Plan Institucional de Capacitaciones, espacios de aprendizaje sobre la generación, procesamiento, reporte, difusión y uso de información estadística</t>
  </si>
  <si>
    <t>2. Elaborar y difundir piezas comunicativas para la inscripción de los colaboradores de la entidad</t>
  </si>
  <si>
    <t xml:space="preserve">Piezas comunicativas </t>
  </si>
  <si>
    <t xml:space="preserve">Grupo de Comunicaciones </t>
  </si>
  <si>
    <r>
      <rPr>
        <b/>
        <sz val="9"/>
        <rFont val="Century Gothic"/>
        <family val="2"/>
      </rPr>
      <t xml:space="preserve">D6. </t>
    </r>
    <r>
      <rPr>
        <sz val="9"/>
        <rFont val="Century Gothic"/>
        <family val="2"/>
      </rPr>
      <t>Debilidad en el seguimiento a las acciones definidas en los diferentes instrumentos de planeación</t>
    </r>
  </si>
  <si>
    <r>
      <rPr>
        <b/>
        <sz val="9"/>
        <rFont val="Century Gothic"/>
        <family val="2"/>
      </rPr>
      <t xml:space="preserve">O11. </t>
    </r>
    <r>
      <rPr>
        <sz val="9"/>
        <rFont val="Century Gothic"/>
        <family val="2"/>
      </rPr>
      <t xml:space="preserve">Reconocimientos de terceros en cuanto a certificaciones de calidad,  Great place to work e integridad y transparencia </t>
    </r>
  </si>
  <si>
    <r>
      <rPr>
        <sz val="9"/>
        <color rgb="FF000000"/>
        <rFont val="Century Gothic"/>
        <family val="2"/>
      </rPr>
      <t xml:space="preserve">
</t>
    </r>
    <r>
      <rPr>
        <sz val="9"/>
        <rFont val="Century Gothic"/>
        <family val="2"/>
      </rPr>
      <t>Establecer criterios de calidad para fortalecer el seguimiento  a acciones y/o indicadores que sean objeto de uno o más instrumentos de planeación institucional que permitan mejorar la consistencia de los reportes cualitativos, cuantitativos y evidencias de su ejecución.</t>
    </r>
  </si>
  <si>
    <t xml:space="preserve">1. Realizar mesas de trabajo entre el equipo PAI y  el equipo de calidad para definir lineamientos y criterios  que permitan mejorar los reportes cualitativos y cuantitativos de los  indicadores por parte de las dependencias.
</t>
  </si>
  <si>
    <t xml:space="preserve">Definición de lineamientos
</t>
  </si>
  <si>
    <t xml:space="preserve">27/11/2023
</t>
  </si>
  <si>
    <t xml:space="preserve">20/12/2023
 </t>
  </si>
  <si>
    <t xml:space="preserve">OAP </t>
  </si>
  <si>
    <t>2. Actualizar el instructivo de indicadores DP-IN-01,  incluyendo los lineamientos y criterios</t>
  </si>
  <si>
    <t xml:space="preserve">Instructivo indicadores actualizado en GESPRO </t>
  </si>
  <si>
    <t xml:space="preserve">Se verificó en la política de planeación institucional y la acción no está, por lo que de deja para hacer seguimiento en el contexto </t>
  </si>
  <si>
    <t xml:space="preserve">3. Socializar los lineamientos y criterios a los enlaces del PAI y facilitadores de calidad  </t>
  </si>
  <si>
    <t>Evidencias de socialización (presentación y listado de asistencia)</t>
  </si>
  <si>
    <t xml:space="preserve">4. Remitir memorando a las dependencias con los lineamiento para la mejorar los reportes mensuales efectuados a los indicadores del PAI </t>
  </si>
  <si>
    <t xml:space="preserve">Memorandos remitidos a las dependencias </t>
  </si>
  <si>
    <r>
      <rPr>
        <b/>
        <sz val="9"/>
        <color rgb="FF000000"/>
        <rFont val="Century Gothic"/>
        <family val="2"/>
      </rPr>
      <t xml:space="preserve">D2. </t>
    </r>
    <r>
      <rPr>
        <sz val="9"/>
        <color rgb="FF000000"/>
        <rFont val="Century Gothic"/>
        <family val="2"/>
      </rPr>
      <t>Debilidad en las competencias transversales del equipo en temáticas claves del Acuerdo de Escazú (SMPCA)</t>
    </r>
  </si>
  <si>
    <r>
      <rPr>
        <b/>
        <sz val="9"/>
        <rFont val="Century Gothic"/>
        <family val="2"/>
      </rPr>
      <t>O1.</t>
    </r>
    <r>
      <rPr>
        <sz val="9"/>
        <rFont val="Century Gothic"/>
        <family val="2"/>
      </rPr>
      <t xml:space="preserve"> Implementación acuerdo de Escazú</t>
    </r>
  </si>
  <si>
    <t>1. Gestionar la contratación de profesionales que permita fortalecer el equipo de trabajo para el desarrollo e implementación del acceso a la justicia, acceso a la información, participación pública en asuntos ambientales, garantía de entornos seguros y propicios para personas defensoras de derechos ambientales.</t>
  </si>
  <si>
    <t xml:space="preserve">Contratos de prestación de servicios
</t>
  </si>
  <si>
    <t>Grupo de Participación Ciudadana
Grupo de Servicio al Ciudadano
 Despacho SMPCA</t>
  </si>
  <si>
    <r>
      <rPr>
        <b/>
        <sz val="9"/>
        <rFont val="Century Gothic"/>
        <family val="2"/>
      </rPr>
      <t>O8.</t>
    </r>
    <r>
      <rPr>
        <sz val="9"/>
        <rFont val="Century Gothic"/>
        <family val="2"/>
      </rPr>
      <t xml:space="preserve"> Mayor asignación de recursos por parte del Ministerio de Hacienda</t>
    </r>
  </si>
  <si>
    <t xml:space="preserve">2. Identificar las necesidades de formación y capacitación del equipo de la SMPCA de acuerdo con el plan de trabajo de ESCAZÚ, y gestionar su incorporación en el PIC con el  Grupo de Gestión Humana. </t>
  </si>
  <si>
    <t>Plan Institucional de capacitación (articulado con las necesidades de formación y capacitación (ESCAZÚ)</t>
  </si>
  <si>
    <t>Grupo de Gestión Humana</t>
  </si>
  <si>
    <t xml:space="preserve">X
Plan de trabajo de ESCAZU (Pedagogías para la toda la entidad) </t>
  </si>
  <si>
    <t xml:space="preserve">Se verificó con Edna Liset Acosta en reunión realizada el 27/12/2023 quien confirma que se incluye de manera general en el PT Escazú. 
Se verifica con Angélica en reunión del 17/01/2024 así: 
1.4.2.9 Realizar procesos pedagógicos del enfoque de los derechos de acceso a la información ambiental, participación en asuntos ambientales, justicia ambiental y protección de personas y organizaciones defensoras Derechos Humanos ambientales.
</t>
  </si>
  <si>
    <t xml:space="preserve">
3. Realizar seguimiento a la ejecución de las actividades planificadas en el PIC 
</t>
  </si>
  <si>
    <t>Convocatoria,  listados de asistencia</t>
  </si>
  <si>
    <r>
      <rPr>
        <b/>
        <sz val="9"/>
        <color rgb="FF000000"/>
        <rFont val="Century Gothic"/>
        <family val="2"/>
      </rPr>
      <t>D13</t>
    </r>
    <r>
      <rPr>
        <sz val="9"/>
        <color rgb="FF000000"/>
        <rFont val="Century Gothic"/>
        <family val="2"/>
      </rPr>
      <t>. Debilidad en la asignación de responsabilidades art. 17 Ley 2052/2020 - Relación Estado Ciudadano</t>
    </r>
  </si>
  <si>
    <r>
      <rPr>
        <b/>
        <sz val="9"/>
        <color theme="1"/>
        <rFont val="Century Gothic"/>
        <family val="2"/>
      </rPr>
      <t>O8.</t>
    </r>
    <r>
      <rPr>
        <sz val="9"/>
        <color theme="1"/>
        <rFont val="Century Gothic"/>
        <family val="2"/>
      </rPr>
      <t xml:space="preserve"> Mayor asignación de recursos por parte del Ministerio de Hacienda</t>
    </r>
  </si>
  <si>
    <t xml:space="preserve">Organizar internamente la SMPCA con el fin de dar cumplimiento a las responsabilidades del art. 17 Ley 2052/2020 y a los lineamientos dispuestos en la relación Estado ciudadano.
</t>
  </si>
  <si>
    <t>1.  Elaborar y presentar al Comité Institucional de Gestión y  Desempeño propuesta de estructuración del Grupo Estado Ciudadano.</t>
  </si>
  <si>
    <t>Propuesta y acta de aprobación</t>
  </si>
  <si>
    <t xml:space="preserve">X
Política servicio al ciudadano </t>
  </si>
  <si>
    <t>Se verificó con Ednna Liset Acosta en reunión realizada el 27/12/2023  
Actividad 1. Elaboración y socialización de la propuesta de estructuración del Grupo Estado - Ciudadano.</t>
  </si>
  <si>
    <r>
      <rPr>
        <b/>
        <sz val="9"/>
        <color theme="1"/>
        <rFont val="Century Gothic"/>
        <family val="2"/>
      </rPr>
      <t>D39.</t>
    </r>
    <r>
      <rPr>
        <sz val="9"/>
        <color theme="1"/>
        <rFont val="Century Gothic"/>
        <family val="2"/>
      </rPr>
      <t xml:space="preserve"> Limitación en el acceso a la información para los diferentes grupos de interés  por deficiencias en la claridad del lenguaje las comunicaciones internas y externas </t>
    </r>
  </si>
  <si>
    <r>
      <rPr>
        <b/>
        <sz val="9"/>
        <color theme="1"/>
        <rFont val="Century Gothic"/>
        <family val="2"/>
      </rPr>
      <t>O1.</t>
    </r>
    <r>
      <rPr>
        <sz val="9"/>
        <color theme="1"/>
        <rFont val="Century Gothic"/>
        <family val="2"/>
      </rPr>
      <t xml:space="preserve"> Implementación acuerdo de Escazú </t>
    </r>
  </si>
  <si>
    <t xml:space="preserve">
Definir la estrategia de lenguaje con el fin de mejorar el entendimiento de la información que la entidad dispone para consulta de los grupos de valor </t>
  </si>
  <si>
    <t xml:space="preserve">1. Elaborar y presentar ante el comité Institucional de Desempeño la estrategia de lenguaje Claro para aprobación 
</t>
  </si>
  <si>
    <t xml:space="preserve">1. Acta de comité aprobación estrategia
2. Estrategia de Lenguaje Claro.
</t>
  </si>
  <si>
    <t>Grupo de Servicio al Ciudadano</t>
  </si>
  <si>
    <t xml:space="preserve">Se verificó con Edna Liset Acosta en reunión realizada el 27/12/2023  
</t>
  </si>
  <si>
    <t xml:space="preserve">
2. Implementar y hacer seguimiento a la estrategia de Lenguaje Claro de la Entidad
</t>
  </si>
  <si>
    <t xml:space="preserve">
1. Matriz de Seguimiento del plan de trabajo de la estrategia </t>
  </si>
  <si>
    <t xml:space="preserve">Se verificó con Edna Liset Acosta en reunión realizada el 27/12/2023  
Actividad 6. Porcentaje de avance de la estrategia de lenguaje claro. En las actividades se actualizará nuevamente la estrategia </t>
  </si>
  <si>
    <r>
      <rPr>
        <b/>
        <sz val="9"/>
        <color theme="1"/>
        <rFont val="Century Gothic"/>
        <family val="2"/>
      </rPr>
      <t xml:space="preserve">D41. </t>
    </r>
    <r>
      <rPr>
        <sz val="9"/>
        <color theme="1"/>
        <rFont val="Century Gothic"/>
        <family val="2"/>
      </rPr>
      <t>Debilidad en la divulgación de información de la SMPCA en relación con su gestión en torno a la promoción los mecanismos de participación ciudadana</t>
    </r>
  </si>
  <si>
    <r>
      <rPr>
        <b/>
        <sz val="9"/>
        <color theme="1"/>
        <rFont val="Century Gothic"/>
        <family val="2"/>
      </rPr>
      <t>O1</t>
    </r>
    <r>
      <rPr>
        <sz val="9"/>
        <color theme="1"/>
        <rFont val="Century Gothic"/>
        <family val="2"/>
      </rPr>
      <t xml:space="preserve">. Implementación acuerdo de Escazú </t>
    </r>
  </si>
  <si>
    <t>1. Elaborar, implementar y realizar seguimiento al cronograma de publicación de información referente a la promoción de mecanismos de participación ciudadana</t>
  </si>
  <si>
    <t xml:space="preserve">Publicaciones realizadas </t>
  </si>
  <si>
    <t>Grupo de Participación Ciudadana</t>
  </si>
  <si>
    <r>
      <rPr>
        <b/>
        <sz val="9"/>
        <color rgb="FF000000"/>
        <rFont val="Century Gothic"/>
        <family val="2"/>
      </rPr>
      <t xml:space="preserve">D43. </t>
    </r>
    <r>
      <rPr>
        <sz val="9"/>
        <color rgb="FF000000"/>
        <rFont val="Century Gothic"/>
        <family val="2"/>
      </rPr>
      <t>Debilidad en la atención oportuna a las observaciones realizadas por los usuarios derivadas del análisis de las encuestas de satisfacción</t>
    </r>
  </si>
  <si>
    <r>
      <rPr>
        <b/>
        <sz val="9"/>
        <color theme="1"/>
        <rFont val="Century Gothic"/>
        <family val="2"/>
      </rPr>
      <t xml:space="preserve">O12. </t>
    </r>
    <r>
      <rPr>
        <sz val="9"/>
        <color theme="1"/>
        <rFont val="Century Gothic"/>
        <family val="2"/>
      </rPr>
      <t>Empoderamiento ciudadano - estado abierto</t>
    </r>
  </si>
  <si>
    <t>Fortalecer la atención oportuna a las observaciones realizadas por los usuarios como resultado del análisis de las encuesta de satisfacción y el seguimiento a las acciones derivadas de los planes de acción establecidos por las dependencias</t>
  </si>
  <si>
    <t xml:space="preserve">1. Formular las acciones como resultado de las observaciones de los usuarios y realizar seguimiento trimestral al plan de trabajo </t>
  </si>
  <si>
    <t xml:space="preserve">Plan de trabajo formulado
Seguimiento trimestral matriz de  plan de trabajo </t>
  </si>
  <si>
    <t xml:space="preserve">Dependencias involucradas </t>
  </si>
  <si>
    <t xml:space="preserve">X
PT calidad  2024 </t>
  </si>
  <si>
    <t>2. Generar alertas por incumplimiento y/o retrasos del plan te trabajo</t>
  </si>
  <si>
    <t xml:space="preserve">Correos electrónicos de seguimiento
</t>
  </si>
  <si>
    <r>
      <rPr>
        <b/>
        <sz val="9"/>
        <color rgb="FF000000"/>
        <rFont val="Century Gothic"/>
        <family val="2"/>
      </rPr>
      <t>D48</t>
    </r>
    <r>
      <rPr>
        <sz val="9"/>
        <color rgb="FF000000"/>
        <rFont val="Century Gothic"/>
        <family val="2"/>
      </rPr>
      <t>. Debilidad en la identificación y caracterización de grupos de interés</t>
    </r>
  </si>
  <si>
    <r>
      <rPr>
        <b/>
        <sz val="9"/>
        <color rgb="FF000000"/>
        <rFont val="Century Gothic"/>
        <family val="2"/>
      </rPr>
      <t xml:space="preserve">O14. </t>
    </r>
    <r>
      <rPr>
        <sz val="9"/>
        <color rgb="FF000000"/>
        <rFont val="Century Gothic"/>
        <family val="2"/>
      </rPr>
      <t xml:space="preserve">Avanzar en el desarrollo de agendas de trabajo con grupos de interés (necesidades y expectativas) </t>
    </r>
  </si>
  <si>
    <t>1. Aprobar el procedimiento de caracterización de grupos de valor y grupos de interés</t>
  </si>
  <si>
    <t>Procedimiento publicado en GESPRO</t>
  </si>
  <si>
    <t>2. Divulgar el procedimiento de caracterización de grupos de valor y grupos de interés</t>
  </si>
  <si>
    <t xml:space="preserve">Listados de asistencia a socializaciones 
Presentación </t>
  </si>
  <si>
    <t>3. Elaborar y publicar la  caracterización de los grupos de valor priorizados con las dependencias involucradas.</t>
  </si>
  <si>
    <t xml:space="preserve">Informe de caracterización elaborado y publicado </t>
  </si>
  <si>
    <t xml:space="preserve">Se verificó con Edna Liset Acosta en reunión realizada el 27/12/2023  
Actividad 3 Caracterización Grupos de Valor  </t>
  </si>
  <si>
    <t xml:space="preserve">4. Elaborar e implementar la estrategia de relacionamiento de los grupos de valor priorizados </t>
  </si>
  <si>
    <t xml:space="preserve"> Estrategia de relacionamiento implementada </t>
  </si>
  <si>
    <r>
      <rPr>
        <b/>
        <sz val="9"/>
        <color theme="1"/>
        <rFont val="Century Gothic"/>
        <family val="2"/>
      </rPr>
      <t xml:space="preserve">D59. </t>
    </r>
    <r>
      <rPr>
        <sz val="9"/>
        <color theme="1"/>
        <rFont val="Century Gothic"/>
        <family val="2"/>
      </rPr>
      <t>Debilidad en la divulgación de los resultados e impacto/incidencia de la participación de nuestros grupos de interés en la toma de decisiones</t>
    </r>
  </si>
  <si>
    <r>
      <rPr>
        <b/>
        <sz val="9"/>
        <color theme="1"/>
        <rFont val="Century Gothic"/>
        <family val="2"/>
      </rPr>
      <t xml:space="preserve">O1. </t>
    </r>
    <r>
      <rPr>
        <sz val="9"/>
        <color theme="1"/>
        <rFont val="Century Gothic"/>
        <family val="2"/>
      </rPr>
      <t xml:space="preserve">Implementación acuerdo de Escazú </t>
    </r>
  </si>
  <si>
    <t xml:space="preserve">Definir lineamientos y el mecanismo para medir la participación ciudadana ambiental incidente en la toma de decisiones de la entidad,  con el fin de fortalecer la implementación del acuerdo de Escazú 
</t>
  </si>
  <si>
    <t>1 . Documentar y diseñar indicadores que midan la incidencia de la participación de los mecanismos de participación, en la decisión final de la entidad en los procesos de evaluación y seguimiento del licenciamiento ambiental.</t>
  </si>
  <si>
    <t>Instrumento para la medición de la participación ciudadana ambiental incidente en la toma de decisiones ambientales de la entidad</t>
  </si>
  <si>
    <t xml:space="preserve">Grupo de Participación Ciudadana </t>
  </si>
  <si>
    <t xml:space="preserve">X
Plan de trabajo  Escazú </t>
  </si>
  <si>
    <t xml:space="preserve">Se verificó con Edna Liset Acosta en reunión realizada el 27/12/2023 .
Se verifica con Angélica mediante reunión realizada el 17/01/2024 y se encuentra articula en las siguientes actividades: 2.4.1.1 Diseñar indicadores que midan la incidencia de la participación en el espacio ampliado de participación incidente (visita), en el trámite de los permisos fuera de licencia.
2.5.1.6 Diseñar indicadores que midan la incidencia de la participación de los mecanismos de participación, en la decisión final de la entidad en los procesos de evaluación y seguimiento del licenciamiento ambiental.
</t>
  </si>
  <si>
    <r>
      <rPr>
        <b/>
        <sz val="9"/>
        <color theme="1"/>
        <rFont val="Century Gothic"/>
        <family val="2"/>
      </rPr>
      <t>D68</t>
    </r>
    <r>
      <rPr>
        <sz val="9"/>
        <color theme="1"/>
        <rFont val="Century Gothic"/>
        <family val="2"/>
      </rPr>
      <t>. Deficiencias en la medición de la participación ciudadana ambiental incidente en la toma de decisiones ambientales de la entidad</t>
    </r>
  </si>
  <si>
    <r>
      <rPr>
        <b/>
        <sz val="9"/>
        <color rgb="FF000000"/>
        <rFont val="Century Gothic"/>
        <family val="2"/>
      </rPr>
      <t xml:space="preserve">O12. </t>
    </r>
    <r>
      <rPr>
        <sz val="9"/>
        <color rgb="FF000000"/>
        <rFont val="Century Gothic"/>
        <family val="2"/>
      </rPr>
      <t>Empoderamiento ciudadano - estado abierto</t>
    </r>
  </si>
  <si>
    <r>
      <rPr>
        <b/>
        <sz val="9"/>
        <color rgb="FF000000"/>
        <rFont val="Century Gothic"/>
        <family val="2"/>
      </rPr>
      <t xml:space="preserve">O6. </t>
    </r>
    <r>
      <rPr>
        <sz val="9"/>
        <color rgb="FF000000"/>
        <rFont val="Century Gothic"/>
        <family val="2"/>
      </rPr>
      <t>Incorporar los lineamientos de la Política Pública de Participación Ciudadana y Estado Abierto.</t>
    </r>
  </si>
  <si>
    <r>
      <rPr>
        <b/>
        <sz val="9"/>
        <color theme="1"/>
        <rFont val="Century Gothic"/>
        <family val="2"/>
      </rPr>
      <t xml:space="preserve">D60. </t>
    </r>
    <r>
      <rPr>
        <sz val="9"/>
        <color theme="1"/>
        <rFont val="Century Gothic"/>
        <family val="2"/>
      </rPr>
      <t xml:space="preserve">Debilidad en la articulación de las acciones de los equipos territoriales con los procesos misionales y la calidad de evidencias reportadas por los inspectores regionales </t>
    </r>
  </si>
  <si>
    <t>1. Redefinir indicadores de gestión de la estrategia de presencia territorial</t>
  </si>
  <si>
    <t>Indicadores de gestión territorial formulados</t>
  </si>
  <si>
    <t>Se verificó con Edna Liset Acosta en reunión realizada el 27/12/2023  
Para la actividad No. 3, se verificó con Angélica mediante reunión realizada el 17/01/2024 y esta articula en la actividad No. 2.5.3.1 Actualizar y fortalecer la Estrategia de Presencia Territorial, para incorporar los componentes de implementación del Acuerdo de Escazú.</t>
  </si>
  <si>
    <t>2. Diseñar y socializar  formatos para visibilizar las actuaciones de los IAR.</t>
  </si>
  <si>
    <t>Publicación formatos GESPRO</t>
  </si>
  <si>
    <t>3. Actualizar y socializar el documento PC-PLE-01 Política Estrategia de Presencia Territorial  incorporando la articulación de acciones de los equipos territoriales con los equipos misionales, la calidad del reporte de evidencias, y los compontes de Escazú según aplique.</t>
  </si>
  <si>
    <t xml:space="preserve">Publicación documento GESPRO
Evidencias de socialización </t>
  </si>
  <si>
    <t>X
Plan de trabajo  Escazú (Calidad)</t>
  </si>
  <si>
    <r>
      <rPr>
        <b/>
        <sz val="9"/>
        <color theme="1"/>
        <rFont val="Century Gothic"/>
        <family val="2"/>
      </rPr>
      <t xml:space="preserve">F43. </t>
    </r>
    <r>
      <rPr>
        <sz val="9"/>
        <color theme="1"/>
        <rFont val="Century Gothic"/>
        <family val="2"/>
      </rPr>
      <t>Capacidad de identificación y monitoreo de conflictos socio ecológicos de competencia de la ANLA  en territorio</t>
    </r>
  </si>
  <si>
    <r>
      <rPr>
        <b/>
        <sz val="9"/>
        <color theme="1"/>
        <rFont val="Century Gothic"/>
        <family val="2"/>
      </rPr>
      <t>A13.</t>
    </r>
    <r>
      <rPr>
        <sz val="9"/>
        <color theme="1"/>
        <rFont val="Century Gothic"/>
        <family val="2"/>
      </rPr>
      <t xml:space="preserve"> Incremento de la conflictividad socio ecológica</t>
    </r>
  </si>
  <si>
    <t>Fortalecer las actividades de prevención y transformación positiva de conflictos de ANLA en pro de disminuir el Incremento de la conflictividad socio ecológica</t>
  </si>
  <si>
    <t xml:space="preserve">1. Identificar la conflictividad sociológica.
</t>
  </si>
  <si>
    <t>Matriz actualizada de registro de la conflictividad</t>
  </si>
  <si>
    <t xml:space="preserve">Se verificó con Edna Liset Acosta en reunión realizada el 27/12/2023  </t>
  </si>
  <si>
    <t>2. Elaborar y aprobar propuesta general para la atención de la conflictividad al interior de la Entidad</t>
  </si>
  <si>
    <t xml:space="preserve">1. Documento elaborado
2. Evidencia de aprobación </t>
  </si>
  <si>
    <r>
      <rPr>
        <b/>
        <sz val="9"/>
        <color theme="1"/>
        <rFont val="Century Gothic"/>
        <family val="2"/>
      </rPr>
      <t>F7.</t>
    </r>
    <r>
      <rPr>
        <sz val="9"/>
        <color theme="1"/>
        <rFont val="Century Gothic"/>
        <family val="2"/>
      </rPr>
      <t xml:space="preserve"> Desarrollo de nuevas ideas y proyectos para la mejora de la gestión de la entidad</t>
    </r>
  </si>
  <si>
    <r>
      <rPr>
        <b/>
        <sz val="9"/>
        <color rgb="FF000000"/>
        <rFont val="Century Gothic"/>
        <family val="2"/>
      </rPr>
      <t>O5.</t>
    </r>
    <r>
      <rPr>
        <sz val="9"/>
        <color rgb="FF000000"/>
        <rFont val="Century Gothic"/>
        <family val="2"/>
      </rPr>
      <t xml:space="preserve"> Fortalecimiento en la Integración con otras entidades, lo que facilita la cooperación interinstitucional y suscripción de convenios</t>
    </r>
  </si>
  <si>
    <t xml:space="preserve">1. Realizar la programación de reuniones interinstitucionales </t>
  </si>
  <si>
    <t>Programación de las reuniones</t>
  </si>
  <si>
    <t>30/09/2023</t>
  </si>
  <si>
    <t>SSLA</t>
  </si>
  <si>
    <t xml:space="preserve">X
P. racionalización de trámites </t>
  </si>
  <si>
    <t>2. Realizar las reuniones interinstitucionales que generen acuerdos entre los involucrados</t>
  </si>
  <si>
    <t>Listados de asistencia de las reuniones 
Presentaciones o apoyos de las reuniones</t>
  </si>
  <si>
    <t>3.  Documentar y socializar entre la SSLA  los acuerdos definidos en las reuniones interinstitucionales</t>
  </si>
  <si>
    <t xml:space="preserve">Documento resultado de reuniones y soporte de socialización </t>
  </si>
  <si>
    <r>
      <rPr>
        <b/>
        <sz val="9"/>
        <rFont val="Century Gothic"/>
        <family val="2"/>
      </rPr>
      <t>D2.</t>
    </r>
    <r>
      <rPr>
        <sz val="9"/>
        <rFont val="Century Gothic"/>
        <family val="2"/>
      </rPr>
      <t xml:space="preserve"> Debilidad en la competencias transversales del equipo en temáticas claves del Acuerdo de Escazú (SMPCA)</t>
    </r>
  </si>
  <si>
    <r>
      <rPr>
        <b/>
        <sz val="9"/>
        <color rgb="FF000000"/>
        <rFont val="Century Gothic"/>
        <family val="2"/>
      </rPr>
      <t>O1.</t>
    </r>
    <r>
      <rPr>
        <sz val="9"/>
        <color rgb="FF000000"/>
        <rFont val="Century Gothic"/>
        <family val="2"/>
      </rPr>
      <t xml:space="preserve"> Implementación acuerdo de Escazú </t>
    </r>
  </si>
  <si>
    <t xml:space="preserve">1. Ejecución y seguimiento del plan de trabajo para la implementación del acuerdo de Escazú, según las responsabilidades adquiridas en el mismo. </t>
  </si>
  <si>
    <t xml:space="preserve">Plan de trabajo 
Soportes de Ejecución de las actividades planteadas </t>
  </si>
  <si>
    <t>X
Plan de trabajo Escazú</t>
  </si>
  <si>
    <t xml:space="preserve">Verificado por Lore mediante correo enviado el 12/01/2024.
Se verifica con Angélica mediante reunión realizada el 17/01/2024, y haría del seguimiento de las actividades del plan de trabajo de Escazú que reportaría la SSLA. </t>
  </si>
  <si>
    <r>
      <rPr>
        <b/>
        <sz val="9"/>
        <rFont val="Century Gothic"/>
        <family val="2"/>
      </rPr>
      <t>F32</t>
    </r>
    <r>
      <rPr>
        <sz val="9"/>
        <rFont val="Century Gothic"/>
        <family val="2"/>
      </rPr>
      <t>. Presencia de equipos regionales que permiten el acercamiento de la entidad con los grupos de interés en los departamentos y municipios donde la ANLA realiza evaluación y seguimiento de proyectos.</t>
    </r>
  </si>
  <si>
    <r>
      <rPr>
        <b/>
        <sz val="9"/>
        <rFont val="Century Gothic"/>
        <family val="2"/>
      </rPr>
      <t>A14</t>
    </r>
    <r>
      <rPr>
        <sz val="9"/>
        <rFont val="Century Gothic"/>
        <family val="2"/>
      </rPr>
      <t xml:space="preserve"> Desconocimiento de la misionalidad y el alcance del accionar de la ANLA por parte de distintos grupos de interés.</t>
    </r>
  </si>
  <si>
    <t>2. Realizar pedagogías a la SSLA sobre las responsabilidades adquiridas en el plan de trabajo para la implementación del acuerdo de Escazú</t>
  </si>
  <si>
    <t>Listados de asistencia a  las pedagogías
Material soporte a la pedagogía</t>
  </si>
  <si>
    <t xml:space="preserve">Verificado por Lore mediante correo enviado el 12/01/2024. Para esta actividad la dependencia realizaría seguimiento durante el 2024 </t>
  </si>
  <si>
    <r>
      <t xml:space="preserve">D40. </t>
    </r>
    <r>
      <rPr>
        <sz val="9"/>
        <color rgb="FF000000"/>
        <rFont val="Century Gothic"/>
        <family val="2"/>
      </rPr>
      <t>Debilidad de los canales de comunicación y articulación entre dependencias (SSLA)</t>
    </r>
  </si>
  <si>
    <r>
      <t xml:space="preserve">
</t>
    </r>
    <r>
      <rPr>
        <b/>
        <sz val="9"/>
        <color rgb="FF000000"/>
        <rFont val="Century Gothic"/>
        <family val="2"/>
      </rPr>
      <t>A2.</t>
    </r>
    <r>
      <rPr>
        <sz val="9"/>
        <color rgb="FF000000"/>
        <rFont val="Century Gothic"/>
        <family val="2"/>
      </rPr>
      <t xml:space="preserve"> Falencias en la articulación de entidades estatales respecto a la unificación de criterios en la toma de decisiones de licenciamiento ambiental.</t>
    </r>
  </si>
  <si>
    <t xml:space="preserve">Fortalecer la comunicación y articulación entre dependencias mediante reuniones de unificación  de criterios para la toma de decisiones de licenciamiento ambiental </t>
  </si>
  <si>
    <t>1.Definir los procesos con los cuales se hace necesaria una articulación y establecer los temas de interés a tratar</t>
  </si>
  <si>
    <t xml:space="preserve">Documento que incluya temas de interés entre procesos con la SSLA  </t>
  </si>
  <si>
    <r>
      <rPr>
        <b/>
        <sz val="9"/>
        <rFont val="Century Gothic"/>
        <family val="2"/>
      </rPr>
      <t>D11</t>
    </r>
    <r>
      <rPr>
        <sz val="9"/>
        <rFont val="Century Gothic"/>
        <family val="2"/>
      </rPr>
      <t>. Debilidad en la articulación de las Subdirecciones</t>
    </r>
  </si>
  <si>
    <t xml:space="preserve">2. Planear y realizar reuniones entre procesos, que permitan unificar criterios que aporten a la toma de decisiones de licenciamiento ambiental. </t>
  </si>
  <si>
    <t xml:space="preserve">Listados de asistencia a  las reuniones. Actas de reunión </t>
  </si>
  <si>
    <r>
      <rPr>
        <b/>
        <sz val="9"/>
        <color rgb="FF000000"/>
        <rFont val="Century Gothic"/>
        <family val="2"/>
      </rPr>
      <t xml:space="preserve">F9 </t>
    </r>
    <r>
      <rPr>
        <sz val="9"/>
        <color rgb="FF000000"/>
        <rFont val="Century Gothic"/>
        <family val="2"/>
      </rPr>
      <t>Definición, conocimiento, ejecución y monitoreo oportuno de metas y planes (SSLA)</t>
    </r>
  </si>
  <si>
    <r>
      <rPr>
        <b/>
        <sz val="9"/>
        <color rgb="FF000000"/>
        <rFont val="Century Gothic"/>
        <family val="2"/>
      </rPr>
      <t xml:space="preserve">A13 </t>
    </r>
    <r>
      <rPr>
        <sz val="9"/>
        <color rgb="FF000000"/>
        <rFont val="Century Gothic"/>
        <family val="2"/>
      </rPr>
      <t>Incremento de la conflictividad socioecológica</t>
    </r>
  </si>
  <si>
    <t>Fortalecer la gestión del seguimiento ambiental a POA, mediante la creación de una nueva región en la subdirección para disminuir las cargas de Caribe-Pacifico y Medio Magdalena-Cauca-Catatumbo con el fin de  tener unidad de información y realizar seguimiento a los POA de toda la cuenca del río Cauca en una misma región, teniendo en cuenta además aspectos como la Conflictividad socio ecológica de los POA, la cantidad de proyectos de alta complejidad, así como el aporte que se pueda generar a los ejes de transformación del PND 2022-2026.</t>
  </si>
  <si>
    <t xml:space="preserve">1. Realizar plan de trabajo con respecto a la creación de nueva región
-Presentar la  propuesta a coordinadores
-Presentar a subdirectores y jefes de oficina
-Presentar en comité directivo 
-Planear con Oficina Asesora de planeación 
 -Presentar  y aprobar la planeación 
-Implementar los cambios </t>
  </si>
  <si>
    <t xml:space="preserve">Plan de trabajo con seguimiento y evidencias 
</t>
  </si>
  <si>
    <t>31/06/2024</t>
  </si>
  <si>
    <r>
      <rPr>
        <b/>
        <sz val="9"/>
        <color rgb="FF000000"/>
        <rFont val="Century Gothic"/>
        <family val="2"/>
      </rPr>
      <t xml:space="preserve">D16 </t>
    </r>
    <r>
      <rPr>
        <sz val="9"/>
        <color rgb="FF000000"/>
        <rFont val="Century Gothic"/>
        <family val="2"/>
      </rPr>
      <t>Debilidad en la gestión para proporcionar condiciones ambientales en las instalaciones como ventilación y confort térmico (mantenimientos correctivos y preventivos) - GGH</t>
    </r>
  </si>
  <si>
    <r>
      <rPr>
        <b/>
        <sz val="9"/>
        <color theme="1"/>
        <rFont val="Century Gothic"/>
        <family val="2"/>
      </rPr>
      <t xml:space="preserve">O8 </t>
    </r>
    <r>
      <rPr>
        <sz val="9"/>
        <color theme="1"/>
        <rFont val="Century Gothic"/>
        <family val="2"/>
      </rPr>
      <t>Mayor asignación de recursos por parte del Ministerio de Hacienda</t>
    </r>
  </si>
  <si>
    <t>1. Realizar mesa de trabajo para formular plan de acción entre el equipo de SST y el coordinador del grupo de gestión administrativa.</t>
  </si>
  <si>
    <t xml:space="preserve">Plan de acción </t>
  </si>
  <si>
    <t>SAF-Gestión Humana
SAF - Gestión Administrativa</t>
  </si>
  <si>
    <t xml:space="preserve">2. Implementar y hacer seguimiento al plan de acción formulado (intervención propuesta). </t>
  </si>
  <si>
    <t xml:space="preserve">Cronograma de actividades 
(Evidencias) </t>
  </si>
  <si>
    <t>3. Realizar y socializar el informe de cierre con los resultados, dirigido a los colaboradores.</t>
  </si>
  <si>
    <t>Informe de Gestión</t>
  </si>
  <si>
    <t>SAF-Gestión Humana</t>
  </si>
  <si>
    <r>
      <rPr>
        <b/>
        <sz val="9"/>
        <color theme="1"/>
        <rFont val="Century Gothic"/>
        <family val="2"/>
      </rPr>
      <t>D64</t>
    </r>
    <r>
      <rPr>
        <sz val="9"/>
        <color theme="1"/>
        <rFont val="Century Gothic"/>
        <family val="2"/>
      </rPr>
      <t xml:space="preserve"> Falta de actualización del Plan Estratégico de Seguridad Vial,  que permitan determinar nuevos controles para minimizar los accidentes viales en comisiones</t>
    </r>
  </si>
  <si>
    <r>
      <rPr>
        <b/>
        <sz val="9"/>
        <color theme="1"/>
        <rFont val="Century Gothic"/>
        <family val="2"/>
      </rPr>
      <t>A12</t>
    </r>
    <r>
      <rPr>
        <sz val="9"/>
        <color theme="1"/>
        <rFont val="Century Gothic"/>
        <family val="2"/>
      </rPr>
      <t xml:space="preserve"> Deficiencia en la Movilidad vial que conlleva al estrés laboral.</t>
    </r>
  </si>
  <si>
    <t>1. Elaborar y publicar Acto administrativo designando responsable del PESV</t>
  </si>
  <si>
    <t xml:space="preserve">Resolución Socializada </t>
  </si>
  <si>
    <t xml:space="preserve">Ya se cargaron evidencias en la carpeta enviada por la OAP  </t>
  </si>
  <si>
    <t xml:space="preserve">2. Actualizar PESV </t>
  </si>
  <si>
    <t>Plan Modificado</t>
  </si>
  <si>
    <t>3. Socializar el Plan Modificado a los colaboradores</t>
  </si>
  <si>
    <t>Campaña y/o capacitación y/o correo masivo de comunicación</t>
  </si>
  <si>
    <r>
      <rPr>
        <b/>
        <sz val="9"/>
        <color theme="1"/>
        <rFont val="Century Gothic"/>
        <family val="2"/>
      </rPr>
      <t>D23.</t>
    </r>
    <r>
      <rPr>
        <sz val="9"/>
        <color theme="1"/>
        <rFont val="Century Gothic"/>
        <family val="2"/>
      </rPr>
      <t xml:space="preserve"> Falencias en el Gestor Documental - ORFEO (OAJ-G Actuaciones sancionatorias)</t>
    </r>
  </si>
  <si>
    <t>N/A</t>
  </si>
  <si>
    <t>Gestionar procesos de mejora continua sobre el sistema y sus interoperabilidades para mejorar el funcionamiento del mismo, soportando de manera eficiente la gestión institucional tanto en los procesos misionales como no misionales</t>
  </si>
  <si>
    <t>1. Identificar y documentar las mejoras posibles a implementar en ORFEO y sus interoperabilidades. (Enviar los formatos de requerimiento a la OTI para su revisión, priorización y desarrollo).</t>
  </si>
  <si>
    <t xml:space="preserve">Formato CI-FO-29 Solicitud y definición y viabilidad de proyectos de desarrollo de software  </t>
  </si>
  <si>
    <t>Grupo de gestión Documental</t>
  </si>
  <si>
    <t xml:space="preserve">X
 Pol GD </t>
  </si>
  <si>
    <t xml:space="preserve">Asociada a la actividad   2.1. Atender los requerimientos de la mesa de ayuda relacionados con las funcionalidades del gestor documental ORFEO por demanda de la política de Gestión documental </t>
  </si>
  <si>
    <t>2. Realizar socialización de las funcionalidades de ORFEO aprobadas para los grupos de trabajo de la entidad.</t>
  </si>
  <si>
    <t>Listados de asistencia</t>
  </si>
  <si>
    <r>
      <rPr>
        <b/>
        <sz val="9"/>
        <color theme="1"/>
        <rFont val="Century Gothic"/>
        <family val="2"/>
      </rPr>
      <t xml:space="preserve">F41. </t>
    </r>
    <r>
      <rPr>
        <sz val="9"/>
        <color theme="1"/>
        <rFont val="Century Gothic"/>
        <family val="2"/>
      </rPr>
      <t>Mejoramiento continuo en los procesos de contratación</t>
    </r>
  </si>
  <si>
    <r>
      <rPr>
        <b/>
        <sz val="9"/>
        <color theme="1"/>
        <rFont val="Century Gothic"/>
        <family val="2"/>
      </rPr>
      <t>O21.</t>
    </r>
    <r>
      <rPr>
        <sz val="9"/>
        <color theme="1"/>
        <rFont val="Century Gothic"/>
        <family val="2"/>
      </rPr>
      <t xml:space="preserve"> Normativa en la contratación estatal
</t>
    </r>
    <r>
      <rPr>
        <b/>
        <sz val="9"/>
        <color theme="1"/>
        <rFont val="Century Gothic"/>
        <family val="2"/>
      </rPr>
      <t xml:space="preserve">
A5. </t>
    </r>
    <r>
      <rPr>
        <sz val="9"/>
        <color theme="1"/>
        <rFont val="Century Gothic"/>
        <family val="2"/>
      </rPr>
      <t>Cambios de lineamientos contractuales por ley de garantías</t>
    </r>
  </si>
  <si>
    <t xml:space="preserve">Realizar capacitaciones a los abogados del grupo de gestión contractual en cuanto a la actualización y aplicación de nuevas normas estatales y lineamientos de contratación </t>
  </si>
  <si>
    <t xml:space="preserve">1. Solicitar al Grupo de Talento Humano se incluya en el Plan Institucional de Capacitación - PIC 2024 temas relacionados con actualización en contratación estatal y hacer seguimiento a su ejecución. 
</t>
  </si>
  <si>
    <t xml:space="preserve">PIC 2024 Aprobado 
Listados de asistencia de las capacitaciones </t>
  </si>
  <si>
    <t>Compras y Contratación Pública</t>
  </si>
  <si>
    <t>Grupo de Gestión Contractual</t>
  </si>
  <si>
    <t>X
Política Compras y contratación pública</t>
  </si>
  <si>
    <t>Corresponde al ítem 3 Capacitar a supervisores y enlaces  (2 capacitaciones al año )</t>
  </si>
  <si>
    <r>
      <t xml:space="preserve">F36. </t>
    </r>
    <r>
      <rPr>
        <sz val="9"/>
        <color theme="1"/>
        <rFont val="Century Gothic"/>
        <family val="2"/>
      </rPr>
      <t>Participación del SGA en los procesos contractuales de bienes o servicios.</t>
    </r>
  </si>
  <si>
    <r>
      <t xml:space="preserve">O41. </t>
    </r>
    <r>
      <rPr>
        <sz val="9"/>
        <color rgb="FF000000"/>
        <rFont val="Century Gothic"/>
        <family val="2"/>
      </rPr>
      <t>Mejoramiento continuo en los procesos de contratación</t>
    </r>
  </si>
  <si>
    <t xml:space="preserve">Fortalecer la adquisición de bienes o servicios con criterios de sostenibilidad para mejorar la gestión institucional y contribuir a las políticas nacionales de sostenibilidad. </t>
  </si>
  <si>
    <r>
      <t>1. Realizar 2 mesas de trabajo (1 semestral), enfocadas al desarrollo de proyectos de normas o programas relacionados con Compras Públicas Sostenibles, con el fin de realizar seguimiento</t>
    </r>
    <r>
      <rPr>
        <b/>
        <sz val="9"/>
        <color rgb="FF000000"/>
        <rFont val="Century Gothic"/>
        <family val="2"/>
      </rPr>
      <t>.</t>
    </r>
  </si>
  <si>
    <t>Lista de asistencia</t>
  </si>
  <si>
    <t xml:space="preserve">SAF / GGA </t>
  </si>
  <si>
    <t xml:space="preserve">2. Realizar seguimiento a la implementación de criterios de sostenibilidad en procesos de contratación de bienes y/o servicios cuando aplique por medio del Plan de Trabajo del SGA. </t>
  </si>
  <si>
    <t>Correo electrónico con el concepto de criterios a solicitar o a tener en cuenta, según la modalidad de contratación.</t>
  </si>
  <si>
    <t>SAF / GGA - GGC</t>
  </si>
  <si>
    <t xml:space="preserve">X 
PDT SGA </t>
  </si>
  <si>
    <t>F36. Participación del SGA en los procesos contractuales de bienes o servicios.</t>
  </si>
  <si>
    <r>
      <rPr>
        <b/>
        <sz val="9"/>
        <color rgb="FF000000"/>
        <rFont val="Century Gothic"/>
        <family val="2"/>
      </rPr>
      <t xml:space="preserve">O11. </t>
    </r>
    <r>
      <rPr>
        <sz val="9"/>
        <color rgb="FF000000"/>
        <rFont val="Century Gothic"/>
        <family val="2"/>
      </rPr>
      <t xml:space="preserve">Participación del SGA en programas y actividades de la secretaria Distrital de Ambiente y el Ministerio de Ambiente.
</t>
    </r>
    <r>
      <rPr>
        <b/>
        <sz val="9"/>
        <color rgb="FF000000"/>
        <rFont val="Century Gothic"/>
        <family val="2"/>
      </rPr>
      <t>O5</t>
    </r>
    <r>
      <rPr>
        <sz val="9"/>
        <color rgb="FF000000"/>
        <rFont val="Century Gothic"/>
        <family val="2"/>
      </rPr>
      <t xml:space="preserve">. Fortalecimiento en la Integración con otras entidades, lo que facilita la cooperación interinstitucional y suscripción de convenios
</t>
    </r>
  </si>
  <si>
    <t>Fortalecer el relacionamiento con entidades externas que aporten al cumplimiento y mejoramiento del SGA y su normatividad</t>
  </si>
  <si>
    <t xml:space="preserve">1. Continuar con la participación en los procesos de formación que adelanta la Secretaria Distrital de Ambiente o MADS con relación a  temas de CPS
</t>
  </si>
  <si>
    <t xml:space="preserve">Lista de asistencia / Soporte de inscripción </t>
  </si>
  <si>
    <r>
      <t xml:space="preserve">D10. </t>
    </r>
    <r>
      <rPr>
        <sz val="9"/>
        <color theme="1"/>
        <rFont val="Century Gothic"/>
        <family val="2"/>
      </rPr>
      <t>Debilidad en la integración del SGA con los otros sistemas de gestión.</t>
    </r>
  </si>
  <si>
    <r>
      <t xml:space="preserve">O11. </t>
    </r>
    <r>
      <rPr>
        <sz val="9"/>
        <color theme="1"/>
        <rFont val="Century Gothic"/>
        <family val="2"/>
      </rPr>
      <t xml:space="preserve">Reconocimientos de terceros en cuanto a certificaciones de calidad,  Great place to work e integridad y transparencia </t>
    </r>
  </si>
  <si>
    <t>1. Formular, ejecutar y hacer seguimiento  al plan de trabajo del SGA de acuerdo con las directrices dadas por la OAP</t>
  </si>
  <si>
    <t xml:space="preserve">Plan de trabajo con seguimiento y evidencias de implementación 2024
</t>
  </si>
  <si>
    <t>SAF / GGA 
OAP</t>
  </si>
  <si>
    <t>Se evidencia en la actividad 1  "Formular e implementar  las actividades establecidas en el Plan de Trabajo del SGA de acuerdo con los requisitos de la ISO 14001"</t>
  </si>
  <si>
    <t xml:space="preserve">
2. Definir acciones asociadas a fortalecer la apropiación del SGA considerando el criterio establecido del numeral toma de conciencia de la ISO 14001
</t>
  </si>
  <si>
    <t xml:space="preserve">Evidencia de las acciones implementadas
</t>
  </si>
  <si>
    <t xml:space="preserve">X
 Plan de trabajo SGA </t>
  </si>
  <si>
    <t xml:space="preserve">2. Planificar y gestionar la realización de la Auditoria  de certificación en la ISO 14001, de acuerdo a los resultados de la auditoría interna del 2023 </t>
  </si>
  <si>
    <t xml:space="preserve">Planificación y ejecución de auditoría </t>
  </si>
  <si>
    <t xml:space="preserve">X 
Plan de trabajo SGA e indicador PAI asociado </t>
  </si>
  <si>
    <r>
      <rPr>
        <b/>
        <sz val="9"/>
        <color rgb="FF000000"/>
        <rFont val="Century Gothic"/>
        <family val="2"/>
      </rPr>
      <t>F48</t>
    </r>
    <r>
      <rPr>
        <sz val="9"/>
        <color rgb="FF000000"/>
        <rFont val="Century Gothic"/>
        <family val="2"/>
      </rPr>
      <t>. Oportuna Gestión y Control en la publicidad de los actos administrativos</t>
    </r>
  </si>
  <si>
    <t>Implementar una oportuna gestión y control de la publicidad para continuar con la efectividad de la notificación, comunicación o publicación de los actos administrativos a través del fortalecimiento e integración de convenios interadministrativos suscritos.</t>
  </si>
  <si>
    <t>1. Realizar seguimiento y pruebas a las Historias de Usuario según el cronograma de desarrollo establecido por OTI para el aplicativo SIGU.</t>
  </si>
  <si>
    <t>Actas de reunión e Historias de Usuario del proyecto</t>
  </si>
  <si>
    <t xml:space="preserve">Grupo de Gestión de Notificaciones </t>
  </si>
  <si>
    <r>
      <rPr>
        <b/>
        <sz val="9"/>
        <rFont val="Century Gothic"/>
        <family val="2"/>
      </rPr>
      <t>D51.</t>
    </r>
    <r>
      <rPr>
        <sz val="9"/>
        <rFont val="Century Gothic"/>
        <family val="2"/>
      </rPr>
      <t xml:space="preserve"> Errores de notificación de los actos administrativos</t>
    </r>
  </si>
  <si>
    <t>Fortalecer los controles internos del GGN para avanzar tecnológicamente evitando y previniendo errores de notificación de los actos administrativos</t>
  </si>
  <si>
    <t xml:space="preserve">1.Modificar el tablero de control Reporte de avances y seguimiento de los procesos de publicidad de los actos administrativos que expide la ANLA adicionando el control de términos para el inicio de publicidad de los actos administrativos. </t>
  </si>
  <si>
    <t>Tablero de control</t>
  </si>
  <si>
    <r>
      <rPr>
        <b/>
        <sz val="9"/>
        <rFont val="Century Gothic"/>
        <family val="2"/>
      </rPr>
      <t>D65.</t>
    </r>
    <r>
      <rPr>
        <sz val="9"/>
        <rFont val="Century Gothic"/>
        <family val="2"/>
      </rPr>
      <t xml:space="preserve"> Uso incorrecto de los aplicativos dispuestos por ANLA llevando a incurrir en una indebida publicidad y notificación de los actos administrativos </t>
    </r>
  </si>
  <si>
    <t xml:space="preserve">Fortalecer los conocimientos para el uso correcto de los aplicativos dispuestos por la entidad para la publicación y notificación de los actos administrativos.
</t>
  </si>
  <si>
    <t>1. Identificar los errores reiterativos por el uso de los aplicativos en el proceso de publicidad y Notificación de los Actos Administrativos, y capacitar a los colaboradores del GGN para la mejora de la utilización de los mismos.</t>
  </si>
  <si>
    <t xml:space="preserve"> Actas de reunión de las capacitaciones.</t>
  </si>
  <si>
    <r>
      <rPr>
        <b/>
        <sz val="9"/>
        <color theme="1"/>
        <rFont val="Century Gothic"/>
        <family val="2"/>
      </rPr>
      <t>D67.</t>
    </r>
    <r>
      <rPr>
        <sz val="9"/>
        <color theme="1"/>
        <rFont val="Century Gothic"/>
        <family val="2"/>
      </rPr>
      <t xml:space="preserve"> Debilidad en la articulación de las herramientas tecnológicas frente al proceso de publicidad de los actos administrativos en sintonía con el Acuerdo de Escazú</t>
    </r>
  </si>
  <si>
    <r>
      <rPr>
        <b/>
        <sz val="9"/>
        <color theme="1"/>
        <rFont val="Century Gothic"/>
        <family val="2"/>
      </rPr>
      <t>O1.</t>
    </r>
    <r>
      <rPr>
        <sz val="9"/>
        <color theme="1"/>
        <rFont val="Century Gothic"/>
        <family val="2"/>
      </rPr>
      <t xml:space="preserve"> Implementación del Acuerdo Escazú</t>
    </r>
  </si>
  <si>
    <t xml:space="preserve">Definir espacios de trabajo para articular de manera adecuada las herramientas tecnológicas utilizadas por el GGN frente al proceso de publicidad de los actos administrativos respecto de la implementación del Acuerdo Escazú </t>
  </si>
  <si>
    <t>1. Diseñar e implementar capacitaciones creativas dirigidas a los grupos de valor sobre el debido uso de las herramientas tecnológicas utilizadas por el GGN (Gaceta, Cartelera de notificaciones y tableros en PowerBI).</t>
  </si>
  <si>
    <t xml:space="preserve">
 Evidencias de implementación</t>
  </si>
  <si>
    <r>
      <rPr>
        <b/>
        <sz val="9"/>
        <color rgb="FF000000"/>
        <rFont val="Century Gothic"/>
        <family val="2"/>
      </rPr>
      <t>D26</t>
    </r>
    <r>
      <rPr>
        <sz val="9"/>
        <color rgb="FF000000"/>
        <rFont val="Century Gothic"/>
        <family val="2"/>
      </rPr>
      <t xml:space="preserve"> Ausencia de una herramienta tecnológica para la formulación y seguimiento de planes de mejoramiento</t>
    </r>
  </si>
  <si>
    <r>
      <rPr>
        <b/>
        <sz val="9"/>
        <rFont val="Century Gothic"/>
        <family val="2"/>
      </rPr>
      <t>O17</t>
    </r>
    <r>
      <rPr>
        <sz val="9"/>
        <rFont val="Century Gothic"/>
        <family val="2"/>
      </rPr>
      <t xml:space="preserve"> Reconocimiento por parte del DAFP por incremento anual en el Índice de Desempeño Institucional </t>
    </r>
  </si>
  <si>
    <r>
      <rPr>
        <sz val="9"/>
        <color rgb="FF000000"/>
        <rFont val="Century Gothic"/>
        <family val="2"/>
      </rPr>
      <t>Implementar aplicativo para la gestión integral de los planes de mejoramiento desde la formulación de la acción hasta la evaluación de efectividad,</t>
    </r>
    <r>
      <rPr>
        <sz val="9"/>
        <color rgb="FF0066FF"/>
        <rFont val="Century Gothic"/>
        <family val="2"/>
      </rPr>
      <t xml:space="preserve"> </t>
    </r>
    <r>
      <rPr>
        <sz val="9"/>
        <rFont val="Century Gothic"/>
        <family val="2"/>
      </rPr>
      <t>con el fin de aportar a la mejora del Índice de Desempeño Instituciona</t>
    </r>
    <r>
      <rPr>
        <sz val="9"/>
        <color rgb="FF0066FF"/>
        <rFont val="Century Gothic"/>
        <family val="2"/>
      </rPr>
      <t xml:space="preserve">l. </t>
    </r>
  </si>
  <si>
    <r>
      <t>1. Realizar prueba piloto del aplicativo en ambiente de prueba</t>
    </r>
    <r>
      <rPr>
        <sz val="9"/>
        <color rgb="FFFF0000"/>
        <rFont val="Century Gothic"/>
        <family val="2"/>
      </rPr>
      <t xml:space="preserve"> </t>
    </r>
    <r>
      <rPr>
        <sz val="9"/>
        <color rgb="FF000000"/>
        <rFont val="Century Gothic"/>
        <family val="2"/>
      </rPr>
      <t>.</t>
    </r>
  </si>
  <si>
    <t xml:space="preserve">Acta de resultados de la prueba piloto </t>
  </si>
  <si>
    <t>OCI</t>
  </si>
  <si>
    <t>2. Realizar capacitación a los facilitadores y líderes de proceso en el manejo del aplicativo desarrollado por la entidad para la gestión integral de los planes de mejoramiento.</t>
  </si>
  <si>
    <t>Listados de asistencia de la capacitación</t>
  </si>
  <si>
    <t>3. Implementar y hacer seguimiento a la funcionalidad del aplicativo</t>
  </si>
  <si>
    <t xml:space="preserve">1. Información de primer seguimiento 2024 cargada en el aplicativo 
2. Reportes de PM generados por el sistema </t>
  </si>
  <si>
    <r>
      <rPr>
        <b/>
        <sz val="9"/>
        <color theme="1"/>
        <rFont val="Century Gothic"/>
        <family val="2"/>
      </rPr>
      <t>D55</t>
    </r>
    <r>
      <rPr>
        <sz val="9"/>
        <color theme="1"/>
        <rFont val="Century Gothic"/>
        <family val="2"/>
      </rPr>
      <t>: Apropiación insuficiente de la cultura del autocontrol en la entidad</t>
    </r>
  </si>
  <si>
    <t>1. Elaborar,  aplicar y tabular encuesta que permita determinar el grado de apropiación de los  coordinadores, líderes de proceso y miembros del CICCI, sobre la definición y las diferencias de Autocontrol y Autoevaluación</t>
  </si>
  <si>
    <t xml:space="preserve">1. Tabulación de los resultados de la encuesta </t>
  </si>
  <si>
    <r>
      <rPr>
        <sz val="9"/>
        <rFont val="Century Gothic"/>
        <family val="2"/>
      </rPr>
      <t xml:space="preserve">2. Socializar con los líderes de los procesos,  coordinadores y miembros del CICCI los resultados de la encuesta para precisar y aclarar las debilidades encontradas en caso de que aplique </t>
    </r>
    <r>
      <rPr>
        <sz val="9"/>
        <color rgb="FF000000"/>
        <rFont val="Century Gothic"/>
        <family val="2"/>
      </rPr>
      <t xml:space="preserve">
</t>
    </r>
  </si>
  <si>
    <t xml:space="preserve">1. Presentación y Lista de asistencia </t>
  </si>
  <si>
    <r>
      <rPr>
        <b/>
        <sz val="9"/>
        <rFont val="Century Gothic"/>
        <family val="2"/>
      </rPr>
      <t xml:space="preserve">D56 </t>
    </r>
    <r>
      <rPr>
        <sz val="9"/>
        <rFont val="Century Gothic"/>
        <family val="2"/>
      </rPr>
      <t xml:space="preserve">Debilidades en la comunicación a los auditados, sobre las observaciones y recomendaciones identificadas durante las evaluaciones independientes, previo a la entrega del informe preliminar </t>
    </r>
  </si>
  <si>
    <r>
      <rPr>
        <sz val="9"/>
        <color rgb="FF000000"/>
        <rFont val="Century Gothic"/>
        <family val="2"/>
      </rPr>
      <t>Revisar la metodología definida en el procedimiento de auditoría interna con el fin de fortalecer la  interacción y comunicación de resultados a los auditados</t>
    </r>
    <r>
      <rPr>
        <sz val="9"/>
        <rFont val="Century Gothic"/>
        <family val="2"/>
      </rPr>
      <t xml:space="preserve"> una vez finalice el trabajo de campo de la auditoría</t>
    </r>
  </si>
  <si>
    <t xml:space="preserve">1. Realizar mesa de trabajo al interior de la OCI para analizar en conjunto con el equipo de auditores la forma en que actualmente se comunican los resultados de las auditorías y aspectos que se pueden mejorar </t>
  </si>
  <si>
    <t xml:space="preserve">1. Lista de asistencia </t>
  </si>
  <si>
    <t>2. Incluir en el procedimiento de auditoría interna actividades que permitan fortalecer los mecanismos de comunicación de los resultados de las auditorías a los auditados, y socializarlo con los colaboradores de la entidad.</t>
  </si>
  <si>
    <t>1. Procedimiento ajustado en GESPRO
2. Evidencias de socialización</t>
  </si>
  <si>
    <r>
      <t>F8.</t>
    </r>
    <r>
      <rPr>
        <sz val="9"/>
        <rFont val="Century Gothic"/>
        <family val="2"/>
      </rPr>
      <t>Buena articulación e integración del Proceso de Evaluación de licenciamiento ambiental con el sistema de gestión de calidad</t>
    </r>
    <r>
      <rPr>
        <b/>
        <sz val="9"/>
        <rFont val="Century Gothic"/>
        <family val="2"/>
      </rPr>
      <t xml:space="preserve">
F16.</t>
    </r>
    <r>
      <rPr>
        <sz val="9"/>
        <rFont val="Century Gothic"/>
        <family val="2"/>
      </rPr>
      <t xml:space="preserve"> Base de datos Corporativa fortalecida</t>
    </r>
  </si>
  <si>
    <r>
      <t>O5</t>
    </r>
    <r>
      <rPr>
        <sz val="9"/>
        <rFont val="Century Gothic"/>
        <family val="2"/>
      </rPr>
      <t>. Fortalecimiento en la Integración con otras entidades, lo que facilita la cooperación interinstitucional y suscripción de convenios</t>
    </r>
  </si>
  <si>
    <t>Formular nuevas iniciativas para mejorar la gestión del proceso de licenciamiento ambiental y potenciar la base de datos corporativa a través de acciones que permitan la integración interinstitucional, implementación del acuerdo de Escazú y la contribución a la transición energética justa.</t>
  </si>
  <si>
    <t xml:space="preserve">1. Generar cinco (5) mesas de trabajo con el centro de monitoreo y regionalización  con el fin de establecer acciones encaminadas al fortalecimiento de la base de datos corporativa en paralelo con el desarrollo del proceso de evaluación de estudios ambientales </t>
  </si>
  <si>
    <t>Listados de Asistencia
Plan de Trabajo</t>
  </si>
  <si>
    <t>30/08/2024</t>
  </si>
  <si>
    <t>SELA y SIPTA (Centro de Monitoreo y regionalización)</t>
  </si>
  <si>
    <t xml:space="preserve">Verificado por Lore mediante correo enviado el 12/01/2024. Sugiero que esta actividad quede en contexto 2024. Así mismo en reunión realizada con Paola Navarro el 15/01/2024 se confirma que esta actividad queda para el  2024 </t>
  </si>
  <si>
    <r>
      <t>O1.</t>
    </r>
    <r>
      <rPr>
        <sz val="9"/>
        <rFont val="Century Gothic"/>
        <family val="2"/>
      </rPr>
      <t xml:space="preserve"> Implementación acuerdo de Escazú </t>
    </r>
  </si>
  <si>
    <t>2. Sensibilizar a los profesionales de la SELA en temas relacionados con la implementación del lenguaje claro en los CT.</t>
  </si>
  <si>
    <t>Listado de Asistencia
Presentación</t>
  </si>
  <si>
    <t>30/03/2024</t>
  </si>
  <si>
    <t>SELA y SMPCA</t>
  </si>
  <si>
    <t>Verificado por Lore mediante correo enviado el 12/01/2024. Sugiero que esta actividad quede en contexto 2024</t>
  </si>
  <si>
    <t>3. Promover acciones para la sistematización de la información recopilada durante todo el proceso de evaluación de estudios ambientales la cual será reflejada en los análisis del CT de evaluación.</t>
  </si>
  <si>
    <t xml:space="preserve">Evidencias avance SILA II acorde al cronograma establecido </t>
  </si>
  <si>
    <t>30/06/2024</t>
  </si>
  <si>
    <t xml:space="preserve">SELA </t>
  </si>
  <si>
    <r>
      <t>O2.</t>
    </r>
    <r>
      <rPr>
        <sz val="9"/>
        <rFont val="Century Gothic"/>
        <family val="2"/>
      </rPr>
      <t xml:space="preserve"> La apuesta de Gobierno relacionada con la Transición energética contribuyendo al desarrollo sostenible</t>
    </r>
  </si>
  <si>
    <t>4.  Desarrollar espacios (3) con usuarios u otras Autoridades Ambientales (2) a través de las agendas  para fortalecer la presentación de Estudios de Impacto Ambiental en la evaluación  de los proyectos asociados a la transición energética</t>
  </si>
  <si>
    <t>Listado de Asistencia</t>
  </si>
  <si>
    <t>SELA y SIPTA (Agendas gremiales)</t>
  </si>
  <si>
    <t xml:space="preserve">Verificado por Lore mediante correo enviado el 12/01/2024. Sugiero que esta actividad quede en contexto 2024.
 Así mismo en reunión realizada con Paola Navarro el 15/01/2024 se confirma que esta actividad queda para el  2024 </t>
  </si>
  <si>
    <r>
      <t>D39.</t>
    </r>
    <r>
      <rPr>
        <sz val="9"/>
        <rFont val="Century Gothic"/>
        <family val="2"/>
      </rPr>
      <t xml:space="preserve"> Limitación en el acceso a la información para los diferentes grupos de interés  por deficiencias en la claridad del lenguaje de las comunicaciones internas y externas</t>
    </r>
    <r>
      <rPr>
        <b/>
        <sz val="9"/>
        <rFont val="Century Gothic"/>
        <family val="2"/>
      </rPr>
      <t xml:space="preserve">
</t>
    </r>
    <r>
      <rPr>
        <b/>
        <sz val="9"/>
        <color rgb="FFFF0000"/>
        <rFont val="Century Gothic"/>
        <family val="2"/>
      </rPr>
      <t xml:space="preserve">
</t>
    </r>
    <r>
      <rPr>
        <sz val="9"/>
        <color rgb="FFFF0000"/>
        <rFont val="Century Gothic"/>
        <family val="2"/>
      </rPr>
      <t xml:space="preserve">
</t>
    </r>
  </si>
  <si>
    <r>
      <t>O1.</t>
    </r>
    <r>
      <rPr>
        <sz val="9"/>
        <rFont val="Century Gothic"/>
        <family val="2"/>
      </rPr>
      <t xml:space="preserve"> Implementación acuerdo de Escazú</t>
    </r>
    <r>
      <rPr>
        <b/>
        <sz val="9"/>
        <rFont val="Century Gothic"/>
        <family val="2"/>
      </rPr>
      <t xml:space="preserve">
O18. </t>
    </r>
    <r>
      <rPr>
        <sz val="9"/>
        <rFont val="Century Gothic"/>
        <family val="2"/>
      </rPr>
      <t>Mejora del proceso de Evaluación gracias a la actualización de la normativa</t>
    </r>
    <r>
      <rPr>
        <b/>
        <sz val="9"/>
        <rFont val="Century Gothic"/>
        <family val="2"/>
      </rPr>
      <t xml:space="preserve">
O10. </t>
    </r>
    <r>
      <rPr>
        <sz val="9"/>
        <rFont val="Century Gothic"/>
        <family val="2"/>
      </rPr>
      <t>Fortalecimiento en la toma de decisiones respecto a los procesos liderados por la SELA gracias al Acuerdo de Escazú</t>
    </r>
  </si>
  <si>
    <t xml:space="preserve">
Fortalecer el proceso de evaluación mediante la adopción de los principios del acuerdo de Escazú en todas las etapas del proceso de evaluación que permita el acceso a la información clara a los diferentes grupos de interés y en articulación con otras entidades del Estado que aportan a la calidad técnica de las decisiones de la Autoridad.
</t>
  </si>
  <si>
    <t>1.Promover dos (2) espacios de gestión del conocimiento al interior de la SELA, con el fin de unificar criterios técnicos para la implementación del plan de trabajo de Escazú.</t>
  </si>
  <si>
    <r>
      <t xml:space="preserve">Listados de Asistencia
</t>
    </r>
    <r>
      <rPr>
        <sz val="9"/>
        <color theme="1"/>
        <rFont val="Century Gothic"/>
        <family val="2"/>
      </rPr>
      <t xml:space="preserve">Presentación y documento de unificación de criterios
</t>
    </r>
  </si>
  <si>
    <t>SMPCA</t>
  </si>
  <si>
    <t>2. Participar de los espacios de articulación externos  (2 mesas de coordinación interinstitucional para el fortalecimiento de espacios de participación enclave Escazú) orientados a coordinar acciones de fortalecimiento e implementación del acuerdo de Escazú.</t>
  </si>
  <si>
    <t xml:space="preserve">Listados de Asistencia
</t>
  </si>
  <si>
    <t>SELA</t>
  </si>
  <si>
    <t xml:space="preserve">X 
PT de Escazú </t>
  </si>
  <si>
    <t xml:space="preserve">Se revisó con Angélica Castillo mediante reunión realizada el 17/01/2024 , se articula con la acción: 2.1.1.1 Integrar el enfoque de Escazú en los espacios de socialización y en el plan de acción de buenas prácticas en la elaboración de Estudios Ambientales (mesas intergremiales).
 </t>
  </si>
  <si>
    <t xml:space="preserve">
3. Gestionar y ejecutar 4 sensibilizaciones (Jornadas pedagógicas)  referente a la implementación del acuerdo de Escazú con los colaboradores de la SELA. 
</t>
  </si>
  <si>
    <t xml:space="preserve"> Listados de Asistencia
Presentación de las sensibilizaciones 
</t>
  </si>
  <si>
    <t xml:space="preserve"> SMPCA</t>
  </si>
  <si>
    <t>Se verifica con Angélica en reunión del 17/01/2024 se articula con la acción: 
1.4.2.9 Realizar procesos pedagógicos del enfoque de los derechos de acceso a la información ambiental, participación en asuntos ambientales, justicia ambiental y protección de personas y organizaciones defensoras Derechos Humanos ambientales.</t>
  </si>
  <si>
    <r>
      <rPr>
        <b/>
        <sz val="9"/>
        <rFont val="Century Gothic"/>
        <family val="2"/>
      </rPr>
      <t xml:space="preserve">D11. </t>
    </r>
    <r>
      <rPr>
        <sz val="9"/>
        <rFont val="Century Gothic"/>
        <family val="2"/>
      </rPr>
      <t xml:space="preserve">Debilidad en la articulación de  las Subdirecciones
</t>
    </r>
    <r>
      <rPr>
        <b/>
        <sz val="9"/>
        <rFont val="Century Gothic"/>
        <family val="2"/>
      </rPr>
      <t>D52</t>
    </r>
    <r>
      <rPr>
        <sz val="9"/>
        <rFont val="Century Gothic"/>
        <family val="2"/>
      </rPr>
      <t>. Deficiencia en el uso, optimización e implementación de instrumentos de Evaluación</t>
    </r>
  </si>
  <si>
    <t xml:space="preserve">Definir y socializar un instrumento que permita la articulación entre SELA y las Subdirecciones y/o Dependencias minimizando el impacto negativo sobre las actividades en el proceso de evaluación. 
</t>
  </si>
  <si>
    <t xml:space="preserve">1. Agendar mesas de trabajo con las subdirecciones priorizadas y/o dependencias que tienen afectación directa con el proceso de Evaluación a fin de identificar necesidades que permitan mejorar la articulación entre estas. 
2. Definir y socializar con los involucrados una matriz con las necesidades y expectativas que permitan la mejora en la articulación de las dependencias 
3. Realizar seguimiento a las acciones definidas para la mejora en la articulación de las dependencias involucradas en la matriz de necesidades y expectativas. </t>
  </si>
  <si>
    <t>Listados de asistencia 
Matriz de necesidades y expectativas</t>
  </si>
  <si>
    <r>
      <t>D3.</t>
    </r>
    <r>
      <rPr>
        <sz val="9"/>
        <rFont val="Century Gothic"/>
        <family val="2"/>
      </rPr>
      <t xml:space="preserve"> Debilidad en la comunicación y Coordinación de los equipos de trabajo de la subdirección de evaluación para la interacción y emisión de conceptos técnicos (SELA)</t>
    </r>
  </si>
  <si>
    <r>
      <t>A3.</t>
    </r>
    <r>
      <rPr>
        <sz val="9"/>
        <rFont val="Century Gothic"/>
        <family val="2"/>
      </rPr>
      <t xml:space="preserve"> Falta de inclusión de la ANLA en la planificación de políticas para la generación de megaproyectos.</t>
    </r>
  </si>
  <si>
    <t>Promover acciones que permitan la inclusión de variables ambientales durante la etapa de planificación de proyectos objeto de licenciamiento con el fin de aportar al desarrollo ambiental sostenible, y en este mismo sentido llevar a cabo un proceso de evaluación articulado.</t>
  </si>
  <si>
    <t>1. Proponer  tres (3) espacios  para trabajar de manera articulada con las entidades que promueven la planificación de proyectos en el país objeto de licenciamiento ambiental y competencia de la ANLA.</t>
  </si>
  <si>
    <t xml:space="preserve">Listados de Asistencia
Plan de Trabajo con seguimiento </t>
  </si>
  <si>
    <t>31/12/2024</t>
  </si>
  <si>
    <t>SELA, DIRECCIÓN GENERAL, SIPTA (Agendas intersectoriales, gremiales)</t>
  </si>
  <si>
    <t>2. Generar  tres (3) sesiones de retroalimentación con los equipos de la SELA para socializar los resultados de los espacios de interacción con la entidades que promueven la planificación de proyectos y proponer acciones de mejora que fortalezcan el proceso de evaluación.</t>
  </si>
  <si>
    <t>Presentación con las acciones de mejora propuestas</t>
  </si>
  <si>
    <r>
      <t xml:space="preserve">F8. </t>
    </r>
    <r>
      <rPr>
        <sz val="9"/>
        <rFont val="Century Gothic"/>
        <family val="2"/>
      </rPr>
      <t>Buena articulación e integración del proceso de evaluación de licenciamiento ambiental con el sistema de gestión de calidad</t>
    </r>
  </si>
  <si>
    <r>
      <t>A2.</t>
    </r>
    <r>
      <rPr>
        <sz val="9"/>
        <rFont val="Century Gothic"/>
        <family val="2"/>
      </rPr>
      <t xml:space="preserve"> Falencias en la articulación de entidades estatales respecto a la unificación de criterios en la toma de decisiones de licenciamiento ambiental</t>
    </r>
    <r>
      <rPr>
        <b/>
        <sz val="9"/>
        <rFont val="Century Gothic"/>
        <family val="2"/>
      </rPr>
      <t xml:space="preserve">
A14. </t>
    </r>
    <r>
      <rPr>
        <sz val="9"/>
        <rFont val="Century Gothic"/>
        <family val="2"/>
      </rPr>
      <t>Desconocimiento de la misionalidad y el alcance del accionar de la ANLA por parte de distintos grupos de interés.</t>
    </r>
    <r>
      <rPr>
        <b/>
        <sz val="9"/>
        <rFont val="Century Gothic"/>
        <family val="2"/>
      </rPr>
      <t xml:space="preserve">
A20. </t>
    </r>
    <r>
      <rPr>
        <sz val="9"/>
        <rFont val="Century Gothic"/>
        <family val="2"/>
      </rPr>
      <t>Insuficiencia de ley para la toma de decisiones de la SELA/tiempos</t>
    </r>
    <r>
      <rPr>
        <b/>
        <sz val="9"/>
        <rFont val="Century Gothic"/>
        <family val="2"/>
      </rPr>
      <t xml:space="preserve">
A19. </t>
    </r>
    <r>
      <rPr>
        <sz val="9"/>
        <rFont val="Century Gothic"/>
        <family val="2"/>
      </rPr>
      <t>Falta de actualización del Manual de Evaluación de Estudios Ambientales que amenazan la calidad de las evaluaciones realizadas</t>
    </r>
  </si>
  <si>
    <t xml:space="preserve">Gestionar espacios de interlocución y gestión del conocimiento con los  diferentes grupos de interés para enfatizar sobre la existencia y uso de instrumentos disponibles para la elaboración de estudios ambientales, así como las acciones encaminadas a la participación activa en la mejora normativa ambiental               </t>
  </si>
  <si>
    <t>1. Implementar y hacer seguimiento al plan de acción de buenas prácticas de elaboración de estudios 2023-2025.</t>
  </si>
  <si>
    <t>Plan de Acción de Buenas Prácticas Elaboración de Estudios.</t>
  </si>
  <si>
    <t>SIPTA
 SMPCA</t>
  </si>
  <si>
    <t>X
Política racionalización de trámites</t>
  </si>
  <si>
    <t xml:space="preserve">Verificado por Lore correo enviado el 12/01/2024. Parcialmente incluida en la política de racionalización de trámites  en actividades 5,9 y 10   
5. Realizar por lo menos un ejercicio de participación ciudadana para priorizar los trámites que deberían ser racionalizados por la entidad.
9.  Identificar la interacción con otras entidades para el intercambio de datos e interoperabilidad para el procesamiento de solitudes relacionadas con la oferta institucional de trámites, servicios y reportes.
10. Adelantar las mejoras normativas, administrativas o tecnológicas a los trámites propuestos a racionalizar.         </t>
  </si>
  <si>
    <t xml:space="preserve">
2. Fortalecer con el apoyo de la SIPTA las agendas institucionales relacionadas con la actualización de normativa e instrumentos asociados a la normativa ambiental.</t>
  </si>
  <si>
    <t xml:space="preserve">Cronograma de agendas institucionales.
 </t>
  </si>
  <si>
    <t>SIPTA</t>
  </si>
  <si>
    <t xml:space="preserve">3. Realizar mensualmente una reunión con la Oficina Asesora Jurídica para revisar el avance de la actualización de la Ley 99 de 1993, Decreto 1076 de 2015, y demás normativa, frente a las necesidades planteadas de la SELA respecto a la mejora de los tiempos para realizar las evaluaciones ambientales de los proyectos, y generar las acciones que se requieran para apoyar la actualización de la normativa.
</t>
  </si>
  <si>
    <t>Listados de Asistencia</t>
  </si>
  <si>
    <t>SIPTA 
 OAJ</t>
  </si>
  <si>
    <r>
      <t xml:space="preserve">D15. </t>
    </r>
    <r>
      <rPr>
        <sz val="9"/>
        <rFont val="Century Gothic"/>
        <family val="2"/>
      </rPr>
      <t>Insuficiencia en el presupuesto de Comisiones (SELA)</t>
    </r>
  </si>
  <si>
    <r>
      <t xml:space="preserve">O9. </t>
    </r>
    <r>
      <rPr>
        <sz val="9"/>
        <rFont val="Century Gothic"/>
        <family val="2"/>
      </rPr>
      <t>Acceso directo a recursos de regalías</t>
    </r>
  </si>
  <si>
    <t>Manifestar la necesidad de asignación de nuevos recursos a la SAF, con el fin de mejorar la oportunidad en las comisiones y que esto contribuya a tener mejores tiempos y elementos en la visitas y así poder verificar adecuadamente los proyectos.</t>
  </si>
  <si>
    <t>1. Realizar comunicación a la subdirección financiera sobre la necesidad de incluir en la resolución de cobros el transporte terrestre usado en las comisiones que actualmente no se esta cobrando y la revisión de esta resolución  respecto a los valores cobrados por los tramites efectuados por SELA.</t>
  </si>
  <si>
    <t>Comunicado con radicado</t>
  </si>
  <si>
    <t>SAF</t>
  </si>
  <si>
    <r>
      <t>D54.</t>
    </r>
    <r>
      <rPr>
        <sz val="9"/>
        <color theme="1"/>
        <rFont val="Century Gothic"/>
        <family val="2"/>
      </rPr>
      <t xml:space="preserve"> Falencias en el uso de formatos y/o plantillas vigentes de los proceso misionales que se utilizan en SILA, GESPRO y ORFEO</t>
    </r>
  </si>
  <si>
    <t xml:space="preserve">1. Realizar  mesa de trabajo entre OTI y los procesos misionales para explicar los campos de  combinación (TAGS) en los formatos publicados en GESPRO y dar directrices para su actualización.
</t>
  </si>
  <si>
    <t xml:space="preserve">Evidencia de mesa de trabajo
</t>
  </si>
  <si>
    <t xml:space="preserve">Oficina de Tecnologías de la Información. </t>
  </si>
  <si>
    <t>SELA
SSLA
SIPTA
GASA
OAP</t>
  </si>
  <si>
    <t xml:space="preserve">2. Formular e implementar plan de trabajo como resultado de la mesa de trabajo que incluya la actualización de los formatos en GESPRO con los campos de combinación TAGS, la socialización de los mismos y el seguimiento de implementación para asegurar el uso correcto en los procesos misionales. </t>
  </si>
  <si>
    <t xml:space="preserve">Plan de trabajo con seguimiento </t>
  </si>
  <si>
    <t>SELA, SSLA, SIPTA, GASA</t>
  </si>
  <si>
    <t>OTI
GGD
OAP</t>
  </si>
  <si>
    <r>
      <t xml:space="preserve">
</t>
    </r>
    <r>
      <rPr>
        <b/>
        <sz val="9"/>
        <rFont val="Century Gothic"/>
        <family val="2"/>
      </rPr>
      <t>D12.</t>
    </r>
    <r>
      <rPr>
        <sz val="9"/>
        <rFont val="Century Gothic"/>
        <family val="2"/>
      </rPr>
      <t xml:space="preserve"> Falta de Protocolo de prevención para las víctimas de violencia o acoso sexual y/o por discriminación 
</t>
    </r>
    <r>
      <rPr>
        <b/>
        <sz val="9"/>
        <rFont val="Century Gothic"/>
        <family val="2"/>
      </rPr>
      <t>D58</t>
    </r>
    <r>
      <rPr>
        <sz val="9"/>
        <rFont val="Century Gothic"/>
        <family val="2"/>
      </rPr>
      <t xml:space="preserve">. Debilidades en la socialización de conductas recurrentes a los colaboradores de la entidad. </t>
    </r>
  </si>
  <si>
    <r>
      <rPr>
        <b/>
        <sz val="9"/>
        <rFont val="Century Gothic"/>
        <family val="2"/>
      </rPr>
      <t>O19</t>
    </r>
    <r>
      <rPr>
        <sz val="9"/>
        <rFont val="Century Gothic"/>
        <family val="2"/>
      </rPr>
      <t>. Prevención violencia sexual y discriminación</t>
    </r>
  </si>
  <si>
    <t xml:space="preserve">
1. Incluir en la política de prevención de faltas disciplinarias el plan de acción del protocolo  y presentarlo en el Comité Institucional de Gestión y Desempeño para aprobación </t>
  </si>
  <si>
    <t xml:space="preserve">Política ajustada y aprobada
Acta de aprobación </t>
  </si>
  <si>
    <t xml:space="preserve">Se verifica con María Paula y esta actividad queda para seguimiento a dic 2023 </t>
  </si>
  <si>
    <t xml:space="preserve">
2. Realizar socialización de  la política de prevención de faltas disciplinarias y el plan de acción del protocolo  con los dependencias involucradas
</t>
  </si>
  <si>
    <t>Presentación
Listado de asistencia</t>
  </si>
  <si>
    <t>3. Implementar el plan de acción y realizar seguimiento</t>
  </si>
  <si>
    <t>Plan de acción implementado con reporte de  seguimiento</t>
  </si>
  <si>
    <t xml:space="preserve">X
Política de integridad </t>
  </si>
  <si>
    <r>
      <t>D57.</t>
    </r>
    <r>
      <rPr>
        <sz val="9"/>
        <rFont val="Century Gothic"/>
        <family val="2"/>
      </rPr>
      <t xml:space="preserve"> Ausencia en la definición de tiempos para emitir decisiones de un proceso disciplinario (OCDI)</t>
    </r>
  </si>
  <si>
    <t>1. Actualizar  y socalzar el procedimiento  de instrucción disciplinaria incluyendo las prioridades definidas para tomar una decisión dentro del proceso disciplinario a las dependencias  involucradas</t>
  </si>
  <si>
    <t xml:space="preserve">Procedimiento actualizado
Evidencias de socialización </t>
  </si>
  <si>
    <r>
      <t>D28.</t>
    </r>
    <r>
      <rPr>
        <sz val="9"/>
        <rFont val="Century Gothic"/>
        <family val="2"/>
      </rPr>
      <t xml:space="preserve"> Deficiencias de sistemas tecnológicos para el seguimiento de procesos disciplinarios </t>
    </r>
  </si>
  <si>
    <t xml:space="preserve">1. Identificar la necesidad de desarrollo de una herramienta tecnológica que permita mejorar el seguimiento a las quejas allegadas a la OCDI </t>
  </si>
  <si>
    <t>Documento Identificación de necesidades</t>
  </si>
  <si>
    <t xml:space="preserve">2. Gestionar priorización de la herramienta tecnológica con la OTI  </t>
  </si>
  <si>
    <t>Acta de reunión con acuerdos y compromisos</t>
  </si>
  <si>
    <t>30/04/24</t>
  </si>
  <si>
    <t xml:space="preserve">3. En caso de ser aprobado el punto 2 formular plan de trabajo para realizar la Implementación y seguimiento a los ajustes definidos en la herramienta tecnológica </t>
  </si>
  <si>
    <t xml:space="preserve">Plan de trabajo con reporte de seguimiento </t>
  </si>
  <si>
    <r>
      <t>D52.</t>
    </r>
    <r>
      <rPr>
        <sz val="9"/>
        <rFont val="Century Gothic"/>
        <family val="2"/>
      </rPr>
      <t xml:space="preserve"> Deficiencia en el uso, optimización e implementación de instrumentos de evaluación por parte de los equipos evaluadores.</t>
    </r>
  </si>
  <si>
    <r>
      <t>Optimizar, socializar e implementar instrumentos</t>
    </r>
    <r>
      <rPr>
        <sz val="9"/>
        <color theme="1"/>
        <rFont val="Century Gothic"/>
        <family val="2"/>
      </rPr>
      <t xml:space="preserve"> priorizados </t>
    </r>
    <r>
      <rPr>
        <sz val="9"/>
        <color rgb="FF000000"/>
        <rFont val="Century Gothic"/>
        <family val="2"/>
      </rPr>
      <t>para el proceso de evaluación de licencias ambientales, con el fin de fortalecer su adopción y la estandarización de criterios e impactar la calidad de la evaluación y optimización de recursos.</t>
    </r>
  </si>
  <si>
    <t>1. Priorizar instrumentos a optimizar, socializar e implementar</t>
  </si>
  <si>
    <t>1.1 Listado instrumentos priorizados</t>
  </si>
  <si>
    <t>Grupo de Instrumentos Internos SIPTA</t>
  </si>
  <si>
    <t xml:space="preserve">X
Indicadores PAI
 </t>
  </si>
  <si>
    <t>Se verifica en reunión realizada con Paola Navarro el 15/01/2024 y se concluye que las acciones se reportan en el PAI (Instrumentos de evaluación y seguimiento elaborados, optimizados y/o actualizados - mensual), y además las actividades se ejecutan cada vigencia siguiendo lineamientos procedimentales</t>
  </si>
  <si>
    <t>2. Formular plan de trabajo por instrumento priorizado</t>
  </si>
  <si>
    <t>2.1 Planes de trabajo-cronograma de hitos</t>
  </si>
  <si>
    <t>3.  Socializar y realizar el acompañamiento a la implementación de los instrumentos priorizados</t>
  </si>
  <si>
    <t>3.1 Seguimiento mensual a planes de trabajo
3.2 Soportes de socializaciones y actividades de implementación</t>
  </si>
  <si>
    <r>
      <t>F31.</t>
    </r>
    <r>
      <rPr>
        <sz val="9"/>
        <rFont val="Century Gothic"/>
        <family val="2"/>
      </rPr>
      <t xml:space="preserve"> Posicionamiento de la entidad y relación cercana con los grupos de interés</t>
    </r>
  </si>
  <si>
    <r>
      <t xml:space="preserve">O5. </t>
    </r>
    <r>
      <rPr>
        <sz val="9"/>
        <rFont val="Century Gothic"/>
        <family val="2"/>
      </rPr>
      <t>Fortalecimiento en la Integración con otras entidades, lo que facilita la cooperación interinstitucional y suscripción de convenios</t>
    </r>
    <r>
      <rPr>
        <b/>
        <sz val="9"/>
        <rFont val="Century Gothic"/>
        <family val="2"/>
      </rPr>
      <t xml:space="preserve">
O14. </t>
    </r>
    <r>
      <rPr>
        <sz val="9"/>
        <rFont val="Century Gothic"/>
        <family val="2"/>
      </rPr>
      <t>Avanzar en el desarrollo de agendas de trabajo con grupos de interés (necesidades y expectativas)</t>
    </r>
    <r>
      <rPr>
        <b/>
        <sz val="9"/>
        <rFont val="Century Gothic"/>
        <family val="2"/>
      </rPr>
      <t xml:space="preserve">
</t>
    </r>
  </si>
  <si>
    <t>Implementar estrategia de fortalecimiento del relacionamiento institucional con grupos de interés (Gremios, Academia y entidades del sector público)</t>
  </si>
  <si>
    <t>1. Construir agendas con los grupos de interés: Gremios, Academia y entidades sector público</t>
  </si>
  <si>
    <t>1. Agendas suscritas con los grupos de interés de la estrategia</t>
  </si>
  <si>
    <t xml:space="preserve">Despacho SIPTA </t>
  </si>
  <si>
    <t xml:space="preserve">Se verifica en reunión realizada con Paola Navarro el 15/01/2024 y se concluye que las acciones se dejan para reporte 2024, y mas que están asociadas a oportunidades </t>
  </si>
  <si>
    <t>2. Formular e implementar planes de trabajo que operativicen las agendas con los grupos de interés de la estrategia</t>
  </si>
  <si>
    <t>2. Planes de acción construidos e implementados</t>
  </si>
  <si>
    <t>3. Implementar jornadas de transferencia que impliquen temas relacionados con el conocimiento de la misionalidad, funciones y demás aspectos de la entidad</t>
  </si>
  <si>
    <t>3. Soportes de jornadas de transferencia de conocimiento</t>
  </si>
  <si>
    <t>4. Suscribir convenios y/o memorandos de entendimiento con entidades con el fin de promover la articulación interinstitucional y la cooperación</t>
  </si>
  <si>
    <t>4. Convenios y memorandos de entendimiento suscritos con entidades</t>
  </si>
  <si>
    <t xml:space="preserve">5. Realizar mesas de trabajo interinstitucional que promuevan la discusión técnica de instrumentos </t>
  </si>
  <si>
    <t>5. Soportes de mesas de trabajo</t>
  </si>
  <si>
    <r>
      <t xml:space="preserve">F7. </t>
    </r>
    <r>
      <rPr>
        <sz val="9"/>
        <rFont val="Century Gothic"/>
        <family val="2"/>
      </rPr>
      <t>Desarrollo de nuevas ideas y proyectos para la mejora de la gestión de la entidad</t>
    </r>
    <r>
      <rPr>
        <b/>
        <sz val="9"/>
        <rFont val="Century Gothic"/>
        <family val="2"/>
      </rPr>
      <t xml:space="preserve">
F21. </t>
    </r>
    <r>
      <rPr>
        <sz val="9"/>
        <rFont val="Century Gothic"/>
        <family val="2"/>
      </rPr>
      <t>Sistemas de Información geográficos y plataformas geográficas actualizadas para la toma de decisiones de los procesos misionales</t>
    </r>
    <r>
      <rPr>
        <b/>
        <sz val="9"/>
        <rFont val="Century Gothic"/>
        <family val="2"/>
      </rPr>
      <t xml:space="preserve">
F46. </t>
    </r>
    <r>
      <rPr>
        <sz val="9"/>
        <rFont val="Century Gothic"/>
        <family val="2"/>
      </rPr>
      <t>Generación de información técnica regionalizada mediante el funcionamiento del Centro de Monitoreo de los Recursos Naturales de la ANLA la cual da soporte a los conceptos técnicos de evaluación y seguimiento de licencias ambientales en el marco de las obligaciones impuestas</t>
    </r>
    <r>
      <rPr>
        <b/>
        <sz val="9"/>
        <rFont val="Century Gothic"/>
        <family val="2"/>
      </rPr>
      <t xml:space="preserve">
F22.</t>
    </r>
    <r>
      <rPr>
        <sz val="9"/>
        <rFont val="Century Gothic"/>
        <family val="2"/>
      </rPr>
      <t xml:space="preserve"> Integración TI y negocio (permisos y trámites ambientales)</t>
    </r>
  </si>
  <si>
    <r>
      <t xml:space="preserve">A7. </t>
    </r>
    <r>
      <rPr>
        <sz val="9"/>
        <rFont val="Century Gothic"/>
        <family val="2"/>
      </rPr>
      <t>Falta de información y disponibilidad de la existente por otras instituciones a escalas generales y  desactualización de la misma,  que no es funcional para la toma de decisiones</t>
    </r>
    <r>
      <rPr>
        <b/>
        <sz val="9"/>
        <rFont val="Century Gothic"/>
        <family val="2"/>
      </rPr>
      <t xml:space="preserve">
A17.</t>
    </r>
    <r>
      <rPr>
        <sz val="9"/>
        <rFont val="Century Gothic"/>
        <family val="2"/>
      </rPr>
      <t xml:space="preserve"> Falta de interoperabilidad con sistemas de información ambiental como el SIAC y externos al SINA</t>
    </r>
  </si>
  <si>
    <t xml:space="preserve">    Fortalecimiento y posicionamiento del Centro de Monitoreo de Recursos Naturales, por parte de la SIPTA, para suplir necesidades de análisis y procesamiento de información en los procesos de evaluación y seguimiento
</t>
  </si>
  <si>
    <t>1. Gestionar el acceso a la información que se genera en los  procesos  de evaluación de licencias,  permisos y tramites ambientales</t>
  </si>
  <si>
    <t xml:space="preserve">1.1 Participación en Proyecto BPM o SILA II
1.2 Sistema Gestor de Permisos y Obligaciones. </t>
  </si>
  <si>
    <t>Grupo de Regionalización y Centro de Monitoreo SIPTA</t>
  </si>
  <si>
    <t>Se verifica en reunión realizada con Paola Navarro el 15/01/2024 y se concluye que las primeras 5 actividades se gestionan de manera interna y la actividad 5 se reporta a través del indicador "Documentos técnicos de modelación regional de medios biótico, abiótico y social elaborados"</t>
  </si>
  <si>
    <t xml:space="preserve">2. Gestionar la captura de información externa disponible y actualizada, garantizando la estructura y compatibilidad con la base de datos interna. </t>
  </si>
  <si>
    <t>2.1 Nuevos módulos del portal de recepción de información y mantenimiento a los módulos existentes.
2.2 Nuevos mecanismos de transferencia de información que optimicen la llegada de datos a la Entidad.</t>
  </si>
  <si>
    <t>3. Gestionar el Hardware, Software y personal requerido para el procesamiento dela información al interior  del centro de monitoreo.</t>
  </si>
  <si>
    <t>3.1 Centro de monitoreo operando  con Hardware, Software  y personal requerido</t>
  </si>
  <si>
    <t>4. Priorización de áreas y proyectos objeto de modelación y monitoreo de variables.</t>
  </si>
  <si>
    <t>4.1 Listado de áreas y proyectos objeto de modelación y monitoreo de variables</t>
  </si>
  <si>
    <t>5. Diseño de herramientas para la visualización de la información</t>
  </si>
  <si>
    <t>5.1 Herramientas de visualización o tableros de control operando en Centro de Monitoreo.</t>
  </si>
  <si>
    <t xml:space="preserve">6. Vinculación activa del Centro de Monitoreo en los procesos de evaluación y seguimiento de licencias ambientales. </t>
  </si>
  <si>
    <t>6. Conceptos  técnicos de evaluación y seguimiento de licencias ambientales con vinculación de la información generada en Centro de Monitoreo.</t>
  </si>
  <si>
    <r>
      <rPr>
        <b/>
        <sz val="9"/>
        <rFont val="Century Gothic"/>
        <family val="2"/>
      </rPr>
      <t>D61:</t>
    </r>
    <r>
      <rPr>
        <sz val="9"/>
        <rFont val="Century Gothic"/>
        <family val="2"/>
      </rPr>
      <t xml:space="preserve"> Emitir información a los medios de comunicación sin confirmar y sin las aprobaciones requeridas</t>
    </r>
  </si>
  <si>
    <r>
      <rPr>
        <b/>
        <sz val="9"/>
        <rFont val="Century Gothic"/>
        <family val="2"/>
      </rPr>
      <t>A14:</t>
    </r>
    <r>
      <rPr>
        <sz val="9"/>
        <rFont val="Century Gothic"/>
        <family val="2"/>
      </rPr>
      <t xml:space="preserve"> Desconocimiento de la misionalidad y el alcance del accionar de la ANLA por parte de distintos grupos de interés.</t>
    </r>
  </si>
  <si>
    <t>Evaluar el mecanismo utilizado para el control de la información y solicitudes que se remiten a los medios de comunicación, con el fin de que esta sea verás y oportuna, y permita a los grupos de interés, conocer de primera mano el accionar de la ANLA frente a las diferentes decisiones que toma la entidad.</t>
  </si>
  <si>
    <t>1. Revisar el procedimiento de solicitudes de medios de comunicación CI-PR-14, definiendo responsabilidades y alcance para la aprobación de información y solicitudes que se remiten a los diferentes medios de comunicación.</t>
  </si>
  <si>
    <t>Procedimiento CI-PR-14, solicitudes de medios de comunicación aprobado en Gespro</t>
  </si>
  <si>
    <t>Comunicaciones</t>
  </si>
  <si>
    <t xml:space="preserve">Se habló con Diego Potes el 27/12/2023 por WhatsApp, quedó el compromiso de revisar las acciones y fechas, pero no se recibió respuesta por lo tanto se deja para seguimiento con corte a dic 2023 </t>
  </si>
  <si>
    <t>2. Revisar la efectividad de la implementación del formato de solicitudes de comunicación externa CI-FO-35 y realizar las mejoras a las que haya lugar.</t>
  </si>
  <si>
    <t>Formato revisado, ajustado y publicado en Gespro</t>
  </si>
  <si>
    <t>3. Socializar con el Comité Directivo los controles y políticas para la aprobación de la información que se remite a los medios de comunicación.</t>
  </si>
  <si>
    <t>Presentación, listado de asistencia y acta.</t>
  </si>
  <si>
    <r>
      <rPr>
        <b/>
        <sz val="9"/>
        <rFont val="Century Gothic"/>
        <family val="2"/>
      </rPr>
      <t xml:space="preserve">D17 </t>
    </r>
    <r>
      <rPr>
        <sz val="9"/>
        <rFont val="Century Gothic"/>
        <family val="2"/>
      </rPr>
      <t>Falencias en la interoperabilidad, integración y funcionamiento de los sistemas de información de la entidad con SILA</t>
    </r>
  </si>
  <si>
    <t xml:space="preserve">Implementar la estrategia del uso y apropiación de los servicios tecnológicos para mejorar la interoperabilidad, integración y funcionamiento de los sistemas de información de la entidad con SILA con e fin de aplicar las directrices de Min Tic </t>
  </si>
  <si>
    <t>1. Socializar  la estrategia del uso y apropiación de los servicios tecnológicos  incluyendo los lineamientos para la interoperabilidad de los sistemas de información al interior de la OTI</t>
  </si>
  <si>
    <t>Evidencias de socialización: presentación y listado de asistencia</t>
  </si>
  <si>
    <t xml:space="preserve">NA. </t>
  </si>
  <si>
    <t>X
PETI</t>
  </si>
  <si>
    <t xml:space="preserve">Verificado con Liliana Patiño en llamada por teams realizada el 27/12/2023 quien confirma que la actividad se encuentra en el instrumento relacionado  </t>
  </si>
  <si>
    <t>2. Mejorar la  Implementar la estrategia con base en los lineamientos y requerimientos para la interoperabilidad de los sistemas de información con SILA.</t>
  </si>
  <si>
    <t xml:space="preserve">Reporte de implementación y mejora para la interoperabilidad de los sistemas de información </t>
  </si>
  <si>
    <t xml:space="preserve">Verificado  con Liliana Patiño en llamada por teams realizada el 27/12/2023 quien confirma que la actividad se encuentra en el instrumento relacionado  </t>
  </si>
  <si>
    <r>
      <rPr>
        <b/>
        <sz val="9"/>
        <color theme="1"/>
        <rFont val="Century Gothic"/>
        <family val="2"/>
      </rPr>
      <t>D18</t>
    </r>
    <r>
      <rPr>
        <sz val="9"/>
        <color theme="1"/>
        <rFont val="Century Gothic"/>
        <family val="2"/>
      </rPr>
      <t xml:space="preserve"> Debilidad en la actualización de software, programas y/o herramientas para la atención de las necesidades de la entidad.</t>
    </r>
  </si>
  <si>
    <t>Implementar la estrategia para la actualización de software que permita optimizar la implementación de proyectos de acuerdo con las necesidades de la entidad</t>
  </si>
  <si>
    <t xml:space="preserve">1. Realizar seguimiento semestral a la actualización de software, programas y/o herramientas en las hojas de vida de las aplicaciones </t>
  </si>
  <si>
    <t xml:space="preserve">Reporte de seguimiento de seguimiento de hojas de vida de las aplicaciones </t>
  </si>
  <si>
    <t>29/12/2024</t>
  </si>
  <si>
    <t xml:space="preserve">Ser verificó con Liliana Patiño en llamada por teams realizada el 27/12/2023 quien confirma que la actividad se deja para seguimiento en el  2024 </t>
  </si>
  <si>
    <t>2. Establecer un cronograma y hacer seguimiento para el mantenimiento y/o actualización de los sistemas de información y las plataformas tecnológicas de origen alfanuméricos sujetas de mantenimiento.</t>
  </si>
  <si>
    <t>Cronograma de mantenimiento con seguimiento</t>
  </si>
  <si>
    <t xml:space="preserve">Verificado con Liliana Patiño en llamada por teams realizada el 27/12/2023 quien confirma que la actividad se deja para seguimiento en el  2024 </t>
  </si>
  <si>
    <r>
      <rPr>
        <b/>
        <sz val="9"/>
        <color theme="1"/>
        <rFont val="Century Gothic"/>
        <family val="2"/>
      </rPr>
      <t xml:space="preserve">D21 </t>
    </r>
    <r>
      <rPr>
        <sz val="9"/>
        <color theme="1"/>
        <rFont val="Century Gothic"/>
        <family val="2"/>
      </rPr>
      <t>Intermitencias de los aplicativos y sistemas internos de ANLA (Módulo de Notificaciones, SILA y Orfeo), lo cual dificulta la gestión de los procesos de publicidad de los actos administrativos</t>
    </r>
  </si>
  <si>
    <t xml:space="preserve">Optimizar  la Alta Disponibilidad de los servicios tecnológicos para mejorar la intermitencia de los aplicativos y sistemas internos de la ANLA. </t>
  </si>
  <si>
    <t xml:space="preserve">1. Implementar  un Data Center Alterno para mejorar la disponibilidad de los servicios en caso de falla 
</t>
  </si>
  <si>
    <t xml:space="preserve">1. Informes de seguimiento a la implementación del DATECENTER en cumplimiento a las obligaciones contractuales </t>
  </si>
  <si>
    <t xml:space="preserve">X
Ya se hizo se está atendiendo </t>
  </si>
  <si>
    <t>Verificado con Liliana Patiño en llamada por teams realizada el 27/12/2023 quien confirma que la actividad se está atendiendo desde la OTI</t>
  </si>
  <si>
    <r>
      <rPr>
        <b/>
        <sz val="9"/>
        <color theme="1"/>
        <rFont val="Century Gothic"/>
        <family val="2"/>
      </rPr>
      <t xml:space="preserve">D25 </t>
    </r>
    <r>
      <rPr>
        <sz val="9"/>
        <color theme="1"/>
        <rFont val="Century Gothic"/>
        <family val="2"/>
      </rPr>
      <t xml:space="preserve">Deficiencia en el cierre de mesas de ayuda </t>
    </r>
  </si>
  <si>
    <t xml:space="preserve">Mejorar el uso y apropiación de los servicios tecnológicos para el cierre efectivo de las mesas de ayuda solicitadas por las diferentes dependencias </t>
  </si>
  <si>
    <t xml:space="preserve">Solicitar al grupo de Gestión de Talento Humano la inclusión en el PIC la socialización de los acuerdos de niveles dirigidos a los colaboradores de la entidad
</t>
  </si>
  <si>
    <t>Presentación y  listado de asistencia</t>
  </si>
  <si>
    <t>X
Esta incluida en el plan de mejoramiento auditoría interna</t>
  </si>
  <si>
    <t xml:space="preserve">Verificado con Liliana Patiño en llamada por teams realizada el 27/12/2023, pendiente que relacione el número del plan de mejoramiento. </t>
  </si>
  <si>
    <t>Implementar la metodología ITIL fundamentos para la mejora continua del servicio prestad en cuanto al cierre efectivo de mesas de ayuda y el manejo de manejo de los tiempos</t>
  </si>
  <si>
    <t xml:space="preserve">Reporte de implementación de la metodología ITIL respecto al cierre efectivo y en tiempo de mesa de ayuda </t>
  </si>
  <si>
    <t>30/09/2024</t>
  </si>
  <si>
    <r>
      <t xml:space="preserve">X
Esta incluida en el plan de mejoramiento </t>
    </r>
    <r>
      <rPr>
        <sz val="9"/>
        <rFont val="Century Gothic"/>
        <family val="2"/>
      </rPr>
      <t>auditoría interna</t>
    </r>
  </si>
  <si>
    <t>Socializar al interior de la Oficina de Tecnologías de la Información, los acuerdos de niveles de servicio  al interior de la OTI.</t>
  </si>
  <si>
    <t>Socialización realizada con acta y listado de asistencia</t>
  </si>
  <si>
    <t>30/04/2024</t>
  </si>
  <si>
    <t xml:space="preserve">Realizar seguimiento a la gestión de los casos de la mesa de ayuda que se generen a través de la herramienta establecida. </t>
  </si>
  <si>
    <t xml:space="preserve">Reporte de seguimiento de los casos de mesa de ayuda. </t>
  </si>
  <si>
    <r>
      <rPr>
        <b/>
        <sz val="9"/>
        <color theme="1"/>
        <rFont val="Century Gothic"/>
        <family val="2"/>
      </rPr>
      <t xml:space="preserve">D19 </t>
    </r>
    <r>
      <rPr>
        <sz val="9"/>
        <color theme="1"/>
        <rFont val="Century Gothic"/>
        <family val="2"/>
      </rPr>
      <t xml:space="preserve">Ajustar los sistemas internos de ANLA (SILA, ORFEO, Módulo de Notificaciones) administrados por el GGN  para evitar procesos manuales. </t>
    </r>
  </si>
  <si>
    <t xml:space="preserve">Aplicar las buenas prácticas de la metodología Scrum y otras metodologías tales como ITIL, IREB, PMP, BMP  (a la medida que los recursos estén disponibles)  para los nuevos proyectos de software, con el propósito de evitar reprocesos en la gestión de los proyectos de desarrollo de Software. 
</t>
  </si>
  <si>
    <t>1. Actualizar los documentos que se aplican en la gestión del ciclo de vida de los proyectos de Software, incluyendo las buenas prácticas adoptadas. 
2. Solicitud de inclusión de Capacitación en PIC de  metodologías tales como BPM, ITIL, SCRUM, IREB, PMP.</t>
  </si>
  <si>
    <t>1. Documentar la definición de la metodología para los nuevos proyectos de desarrollo de Software.
2. Implementar los lineamientos para los nuevos proyectos de Software.</t>
  </si>
  <si>
    <t>1-1/1/2024
2-1/04/2024</t>
  </si>
  <si>
    <t>1-30/03/2024
2-30/09/2024</t>
  </si>
  <si>
    <r>
      <t>X
Esta actividad está incluida en un plan de mejoramiento</t>
    </r>
    <r>
      <rPr>
        <sz val="9"/>
        <color rgb="FFFF0000"/>
        <rFont val="Century Gothic"/>
        <family val="2"/>
      </rPr>
      <t xml:space="preserve"> </t>
    </r>
    <r>
      <rPr>
        <sz val="9"/>
        <rFont val="Century Gothic"/>
        <family val="2"/>
      </rPr>
      <t>auditoria interna</t>
    </r>
    <r>
      <rPr>
        <sz val="9"/>
        <color rgb="FFFF0000"/>
        <rFont val="Century Gothic"/>
        <family val="2"/>
      </rPr>
      <t xml:space="preserve"> </t>
    </r>
    <r>
      <rPr>
        <sz val="9"/>
        <color theme="1"/>
        <rFont val="Century Gothic"/>
        <family val="2"/>
      </rPr>
      <t>y la segunda actividad relacionada con el PIC ya se solicito al GTH</t>
    </r>
  </si>
  <si>
    <r>
      <rPr>
        <b/>
        <sz val="9"/>
        <color theme="1"/>
        <rFont val="Century Gothic"/>
        <family val="2"/>
      </rPr>
      <t>D20</t>
    </r>
    <r>
      <rPr>
        <sz val="9"/>
        <color theme="1"/>
        <rFont val="Century Gothic"/>
        <family val="2"/>
      </rPr>
      <t xml:space="preserve"> Demoras en los proyectos en desarrollo con la Oficina de Tecnología e Información - OTI </t>
    </r>
  </si>
  <si>
    <r>
      <rPr>
        <b/>
        <sz val="9"/>
        <color theme="1"/>
        <rFont val="Century Gothic"/>
        <family val="2"/>
      </rPr>
      <t>D29</t>
    </r>
    <r>
      <rPr>
        <sz val="9"/>
        <color theme="1"/>
        <rFont val="Century Gothic"/>
        <family val="2"/>
      </rPr>
      <t xml:space="preserve"> Debilidad en el desarrollo de herramientas tecnológicas para apoyar los procedimientos del GGFP y salvaguardar la información</t>
    </r>
  </si>
  <si>
    <t xml:space="preserve">Implementar y automatizar a través de BPMS una vez se identifique los procesos Core del negocio por parte de los equipos de SAF y OAP
 </t>
  </si>
  <si>
    <t xml:space="preserve">Análisis e Implementación a través de BPMS una vez se identifique los procesos Core del negocio por parte de las diferentes dependencias con el liderazgo de la OAP.
</t>
  </si>
  <si>
    <t xml:space="preserve">Procesos priorizados </t>
  </si>
  <si>
    <t xml:space="preserve">Se verifica con Ingrid López de la OAP mediante llamada por teams realizada el 12/01/2024, respecto a la automatización la debe realizar la OTI, por lo tanto se dejará para que la OTI lo revise y lo gestione internamente, pues no es clara la descripción de la estrategia pese a las observaciones que se iniciaron en su momento desde la OAP  </t>
  </si>
  <si>
    <t>Implementación de un Data Center Alterno para salvaguardar la información</t>
  </si>
  <si>
    <t xml:space="preserve">Procesos de Hardware y Software adjudicados </t>
  </si>
  <si>
    <t>Verificado con Liliana Patiño en llamada por teams realizada el 27/12/2023</t>
  </si>
  <si>
    <r>
      <rPr>
        <b/>
        <sz val="9"/>
        <color theme="1"/>
        <rFont val="Century Gothic"/>
        <family val="2"/>
      </rPr>
      <t>D35</t>
    </r>
    <r>
      <rPr>
        <sz val="9"/>
        <color theme="1"/>
        <rFont val="Century Gothic"/>
        <family val="2"/>
      </rPr>
      <t xml:space="preserve"> Falta de automatización de procesos administrativos internos inherentes a la evaluación y seguimiento de permisos, certificaciones, vistos buenos y trámites ambientales para optimización de tiempos  de respuesta a las solicitudes</t>
    </r>
  </si>
  <si>
    <t xml:space="preserve">Implementar BMPS de acuerdo con el refinamiento de procesos en el marco de la disciplina BMPN, establecidos por la OAP en conjunto con las dependencias de la ANLA.
 </t>
  </si>
  <si>
    <t xml:space="preserve">1. Realizar mesa de trabajo entre la OAP y la OTI para definir criterios de priorización para la automatización de procesos.
2. Identificar alternativas de automatización de los procesos priorizados por parte de la OAP derivado de mesas de trabajo en conjunto con la OTI.  </t>
  </si>
  <si>
    <t xml:space="preserve">1. Criterios de priorización para la automatización de procesos
2. Plan de trabajo
</t>
  </si>
  <si>
    <t>X
Plan de trabajo implementación disciplina BPM</t>
  </si>
  <si>
    <t xml:space="preserve">Se verifica con Ingrid López de la OAP mediante llamada por teams realizada el 12/01/2024, se hará seguimiento en el plan de trabajo relacionado de acuerdo a las actividades definidas </t>
  </si>
  <si>
    <r>
      <rPr>
        <b/>
        <sz val="9"/>
        <color theme="1"/>
        <rFont val="Century Gothic"/>
        <family val="2"/>
      </rPr>
      <t>D33</t>
    </r>
    <r>
      <rPr>
        <sz val="9"/>
        <color theme="1"/>
        <rFont val="Century Gothic"/>
        <family val="2"/>
      </rPr>
      <t xml:space="preserve"> Debilidad en las mejoras e implementación de herramientas tecnológicas solicitadas por el  GSC</t>
    </r>
  </si>
  <si>
    <t>Implementación de metodologías tales como BPM, ITIL, SCRUM, IREB, PMP, con el propósito de optimizar los tiempos de respuesta a las solicitudes.</t>
  </si>
  <si>
    <t xml:space="preserve">2. Modelar el flujo de procesos en BPM de acuerdo al definido por la OAP y la dependencia solicitante. </t>
  </si>
  <si>
    <t xml:space="preserve">Una vez se cuente con la información por parte de la OAP, se iniciaría el modelamiento de los procesos </t>
  </si>
  <si>
    <t xml:space="preserve">TODAS LAS DEPENDENCIAS </t>
  </si>
  <si>
    <t xml:space="preserve">Se verifica con Ingrid López de la OAP mediante llamada por teams realizada el 12/01/2024, la redacción de la estrategia no es clara por lo tanto se deja para que la OTI la gestione internamente y se articule si aplica con el plan de implementación de disciplina BPM </t>
  </si>
  <si>
    <r>
      <rPr>
        <b/>
        <sz val="9"/>
        <color theme="1"/>
        <rFont val="Century Gothic"/>
        <family val="2"/>
      </rPr>
      <t>D24</t>
    </r>
    <r>
      <rPr>
        <sz val="9"/>
        <color theme="1"/>
        <rFont val="Century Gothic"/>
        <family val="2"/>
      </rPr>
      <t xml:space="preserve"> Insuficientes Licencias Office 365 </t>
    </r>
  </si>
  <si>
    <t>Diseñar e implementar un plan de capacidad de la infraestructura tecnológica de ANLA para el suministro de licencias Office 365</t>
  </si>
  <si>
    <t xml:space="preserve">1. Elaborar el inventario de asignación de recursos tecnológicos con el fin de priorizar las licencias para la vigencia 2024 </t>
  </si>
  <si>
    <t xml:space="preserve">Inventario de recursos tecnológicos </t>
  </si>
  <si>
    <t xml:space="preserve">2. Hacer seguimiento a la implementación a la asignación de recursos tecnológicos  (licencias priorizadas </t>
  </si>
  <si>
    <t xml:space="preserve">Reporte de implementación de la asignación de los recursos tecnológicos y licencias </t>
  </si>
  <si>
    <t>Verificado con Liliana Patiño en llamada por teams realizada el 27/12/2023 quien confirma que la actividad se deja para el  2024</t>
  </si>
  <si>
    <r>
      <rPr>
        <b/>
        <sz val="9"/>
        <color theme="1"/>
        <rFont val="Century Gothic"/>
        <family val="2"/>
      </rPr>
      <t>D36</t>
    </r>
    <r>
      <rPr>
        <sz val="9"/>
        <color theme="1"/>
        <rFont val="Century Gothic"/>
        <family val="2"/>
      </rPr>
      <t xml:space="preserve"> Debilidad en la capacidad y disponibilidad de recursos tecnológicos para garantizar la operación de los procesos de evaluación y seguimiento de permisos y trámites ambientales</t>
    </r>
  </si>
  <si>
    <t>Diseñar e implementar un plan de capacidad y disponibilidad  para la infraestructura tecnológica de ANLA</t>
  </si>
  <si>
    <t>1. Elaborar un tablero de control asociado a la optimización de los recursos tecnológicos relacionados con la capacidad de cada dependencia</t>
  </si>
  <si>
    <t>Tablero de control de capacidad de infraestructura tecnológica</t>
  </si>
  <si>
    <t xml:space="preserve">Verificado con Liliana Patiño en llamada por teams realizada el 27/12/2023 </t>
  </si>
  <si>
    <t>2. Hacer seguimiento a la operación de un tablero de control asociado a la optimización de los recursos tecnológicos relacionados con la capacidad de cada dependencia</t>
  </si>
  <si>
    <t>Tablero de control de capacidad de infraestructura tecnológica con seguimiento</t>
  </si>
  <si>
    <t xml:space="preserve">Verificado con Liliana Patiño en llamada por teams realizada el 27/12/2023 confirmando que queda para el 2024 </t>
  </si>
  <si>
    <r>
      <rPr>
        <b/>
        <sz val="9"/>
        <color theme="1"/>
        <rFont val="Century Gothic"/>
        <family val="2"/>
      </rPr>
      <t xml:space="preserve">D34 </t>
    </r>
    <r>
      <rPr>
        <sz val="9"/>
        <color theme="1"/>
        <rFont val="Century Gothic"/>
        <family val="2"/>
      </rPr>
      <t>Debilidad en la apropiación en la implementación de controles tecnológicos (OTI)</t>
    </r>
  </si>
  <si>
    <t>Definir e implementar la estrategia del uso y apropiación de los servicios y controles tecnológicos</t>
  </si>
  <si>
    <t xml:space="preserve">Formular e Implementar el plan de uso y apropiación del Sistema de Gestión de Seguridad de la Información y controles tecnológicos para la vigencia 2024 
</t>
  </si>
  <si>
    <t xml:space="preserve">Plan de sensibilización de seguridad de la información a cada proceso con seguimiento
</t>
  </si>
  <si>
    <t>Solicitar la inclusión de cursos en el PIC de la entidad en temas de Seguridad de la información.</t>
  </si>
  <si>
    <t xml:space="preserve">Comunicado con radicado
</t>
  </si>
  <si>
    <t>Grupo de Gestión del Talento Humano</t>
  </si>
  <si>
    <t xml:space="preserve">Solicitar al Grupo de Gestión Contractual la inclusión de una obligación para los  contratistas en relación con la participación de sensibilizaciones programadas con contenidos tecnológicos y de Seguridad de la información. </t>
  </si>
  <si>
    <t xml:space="preserve">Comunicación oficial </t>
  </si>
  <si>
    <t>30/11/2023</t>
  </si>
  <si>
    <r>
      <rPr>
        <b/>
        <sz val="9"/>
        <color theme="1"/>
        <rFont val="Century Gothic"/>
        <family val="2"/>
      </rPr>
      <t xml:space="preserve">D67 </t>
    </r>
    <r>
      <rPr>
        <sz val="9"/>
        <color theme="1"/>
        <rFont val="Century Gothic"/>
        <family val="2"/>
      </rPr>
      <t xml:space="preserve">Debilidad en la articulación de las herramientas tecnológicas  frente al proceso de publicidad de los actos administrativos  en sintonía con el Acuerdo de Escazú </t>
    </r>
  </si>
  <si>
    <t xml:space="preserve">Optimizar el uso de los recursos tecnológicos en la entidad en el marco de ESCAZU para generar información clara y oportuna a nuestros grupo de valor </t>
  </si>
  <si>
    <t xml:space="preserve">Generar lineamientos para la optimización de los recursos tecnológicos relacionados con la capacidad </t>
  </si>
  <si>
    <t xml:space="preserve">Documento de lineamientos y/o criterios de optimización de recursos tecnológicos </t>
  </si>
  <si>
    <t>Verificado con Liliana Patiño en llamada por teams realizada el 27/12/2023 confirmando que la actividad se atenderá desde el  PETI</t>
  </si>
  <si>
    <t>Realizar una campaña de socialización de lineamientos para la optimización de los recursos tecnológicos relacionados con la capacidad</t>
  </si>
  <si>
    <t xml:space="preserve">Actas o listados de asistencia dela socialización 
</t>
  </si>
  <si>
    <t>Verificado con Liliana Patiño en llamada por teams realizada el 27/12/2023 confirmado que la actividad se atenderá desde el  PETI</t>
  </si>
  <si>
    <r>
      <rPr>
        <b/>
        <sz val="9"/>
        <color theme="1"/>
        <rFont val="Century Gothic"/>
        <family val="2"/>
      </rPr>
      <t xml:space="preserve">D62 </t>
    </r>
    <r>
      <rPr>
        <sz val="9"/>
        <color theme="1"/>
        <rFont val="Century Gothic"/>
        <family val="2"/>
      </rPr>
      <t>Debilidad en la identificación de riesgos de seguridad de la información</t>
    </r>
  </si>
  <si>
    <t xml:space="preserve">
Definir lineamientos para la identificación, análisis valoración, monitoreo y seguimiento de los riesgos de seguridad de información.</t>
  </si>
  <si>
    <t xml:space="preserve">1. Actualizar y aprobar en el Comité Institucional de Coordinación de Control Interno la Política de Gestión de Riesgos acorde a la norma ISO 27001  de manera que permita la identificación, análisis, valoración y tratamiento de riesgos, a partir de las amenazas y vulnerabilidades y la aplicación de controles para prevenir su materialización. 
</t>
  </si>
  <si>
    <t xml:space="preserve"> Política de Gestión de Riesgos aprobada </t>
  </si>
  <si>
    <t xml:space="preserve"> 02/01/2024</t>
  </si>
  <si>
    <t xml:space="preserve">Oficina Asesora de Planeación 
Oficina de Tecnologías de la Información. </t>
  </si>
  <si>
    <t>X
Plan de mejoramiento SGSI</t>
  </si>
  <si>
    <t>2. Socializar la política de Administración de riesgos con las diferentes dependencias de la entidad</t>
  </si>
  <si>
    <t>Evidencias de socialización</t>
  </si>
  <si>
    <t xml:space="preserve">
01/04/2024</t>
  </si>
  <si>
    <t xml:space="preserve">
 30/04/2024</t>
  </si>
  <si>
    <t xml:space="preserve">3.Levantar  y llevar aprobación al Comité Institucional de Coordinación de Control Interno, los riesgos del SSGI para todos los procesos, esta acción se realizará con el acompañamiento del equipo de Seguridad de la OTI, de acuerdo con lo establecido en la  Política de Gestión de Riesgos. </t>
  </si>
  <si>
    <t>Acta de Comité Institucional de Coordinación de Control Interno</t>
  </si>
  <si>
    <t xml:space="preserve">
01/03/2024</t>
  </si>
  <si>
    <t xml:space="preserve">
 30/06/2024</t>
  </si>
  <si>
    <r>
      <rPr>
        <b/>
        <sz val="9"/>
        <color theme="1"/>
        <rFont val="Century Gothic"/>
        <family val="2"/>
      </rPr>
      <t xml:space="preserve">D63 </t>
    </r>
    <r>
      <rPr>
        <sz val="9"/>
        <color theme="1"/>
        <rFont val="Century Gothic"/>
        <family val="2"/>
      </rPr>
      <t xml:space="preserve">Debilidad en los resultados de la auditoría interna en la ISO 27001:2013  </t>
    </r>
  </si>
  <si>
    <t xml:space="preserve">1. Realizar seguimiento a la implementación de las acciones del plan de mejoramiento y observaciones como  resultado de la auditoría interna realizada al SGSI durante la vigencia 2023. 
</t>
  </si>
  <si>
    <t>Plan de mejoramiento y  de observaciones con seguimiento</t>
  </si>
  <si>
    <t xml:space="preserve">30/11/2024 </t>
  </si>
  <si>
    <t>FACTORES</t>
  </si>
  <si>
    <t>Total</t>
  </si>
  <si>
    <t xml:space="preserve">Fortaleza </t>
  </si>
  <si>
    <t>Debilidad</t>
  </si>
  <si>
    <t>Oportunidad</t>
  </si>
  <si>
    <t>Amenaza</t>
  </si>
  <si>
    <t xml:space="preserve">Comparativo DOFA muy relevante </t>
  </si>
  <si>
    <t xml:space="preserve">Total </t>
  </si>
  <si>
    <t xml:space="preserve">Temas relevantes DOFA </t>
  </si>
  <si>
    <t xml:space="preserve">DEBILILADES </t>
  </si>
  <si>
    <t>Plataformas tecnológicas (8)</t>
  </si>
  <si>
    <t>Plataformas tecnológicas (18)</t>
  </si>
  <si>
    <t>Acuerdo Escazú (3)</t>
  </si>
  <si>
    <t>Cambios normativos (7)</t>
  </si>
  <si>
    <t xml:space="preserve">Oportunidad tiempos (6) </t>
  </si>
  <si>
    <t>Comunicación (5)</t>
  </si>
  <si>
    <t>Comunicaciones (5)</t>
  </si>
  <si>
    <t>Grupos de Interes (3)</t>
  </si>
  <si>
    <t>Grupos de interés (4)</t>
  </si>
  <si>
    <t>Planeación y ejecución presupuestal (3)</t>
  </si>
  <si>
    <t>FACTORES INTERNOS</t>
  </si>
  <si>
    <t xml:space="preserve">Fortalezas </t>
  </si>
  <si>
    <t xml:space="preserve">Debilidades </t>
  </si>
  <si>
    <t xml:space="preserve">FACTORES EXTERNOS </t>
  </si>
  <si>
    <t xml:space="preserve">Amenazas </t>
  </si>
  <si>
    <t>Políticas MIPG</t>
  </si>
  <si>
    <t>Transparencia, acceso a la información pública y lucha contra la corrupción</t>
  </si>
  <si>
    <t>Racionalización de trámites</t>
  </si>
  <si>
    <t>Gobierno digital</t>
  </si>
  <si>
    <t>Defensa jurídica</t>
  </si>
  <si>
    <t>Mejora normativa</t>
  </si>
  <si>
    <t xml:space="preserve">SEGUIMIENTO ACTIVIDADES ESTRATEGIAS CONTEXTO INTERNO Y EXTERNO </t>
  </si>
  <si>
    <t xml:space="preserve">AVANCE CUALITATIVO 
CORTE 31/12/2023 </t>
  </si>
  <si>
    <t xml:space="preserve">AVANCE CUALITATIVO 
II SEGUIMIENTO </t>
  </si>
  <si>
    <t xml:space="preserve">EVIDENCIA </t>
  </si>
  <si>
    <t xml:space="preserve">% AVANCE </t>
  </si>
  <si>
    <t xml:space="preserve">Observaciones equipo Calidad  OAP </t>
  </si>
  <si>
    <r>
      <rPr>
        <b/>
        <sz val="11"/>
        <color rgb="FF000000"/>
        <rFont val="Calibri"/>
        <family val="2"/>
        <scheme val="minor"/>
      </rPr>
      <t xml:space="preserve">D7. </t>
    </r>
    <r>
      <rPr>
        <sz val="11"/>
        <color rgb="FF000000"/>
        <rFont val="Calibri"/>
        <family val="2"/>
        <scheme val="minor"/>
      </rPr>
      <t>Dificultad para definir</t>
    </r>
    <r>
      <rPr>
        <b/>
        <sz val="11"/>
        <color rgb="FF000000"/>
        <rFont val="Calibri"/>
        <family val="2"/>
        <scheme val="minor"/>
      </rPr>
      <t xml:space="preserve"> </t>
    </r>
    <r>
      <rPr>
        <sz val="11"/>
        <color rgb="FF000000"/>
        <rFont val="Calibri"/>
        <family val="2"/>
        <scheme val="minor"/>
      </rPr>
      <t>indicadores retadores y ambiciosos en el marco de la planificación estratégica</t>
    </r>
  </si>
  <si>
    <t xml:space="preserve"> Se revisó los indicadores de impacto con los que actualmente la entidad cuenta y  se articularon con las líneas estratégicas del PEI y el PAI para la vigencia 2024.</t>
  </si>
  <si>
    <t>E1. Plan Estratégico Institucional
E2. Catálogo de indicadores PAI</t>
  </si>
  <si>
    <r>
      <rPr>
        <b/>
        <sz val="11"/>
        <color theme="1"/>
        <rFont val="Calibri"/>
        <family val="2"/>
        <scheme val="minor"/>
      </rPr>
      <t xml:space="preserve">19/02/2024: </t>
    </r>
    <r>
      <rPr>
        <sz val="11"/>
        <color theme="1"/>
        <rFont val="Calibri"/>
        <family val="2"/>
        <scheme val="minor"/>
      </rPr>
      <t>se validan evidencias las cuales corresponden con la acción planteada</t>
    </r>
  </si>
  <si>
    <t xml:space="preserve">Se presentaron los indicadores de impacto para aprobación del Comité Directivo el 9/08/2023 </t>
  </si>
  <si>
    <t>E3. Presentación y Acta</t>
  </si>
  <si>
    <r>
      <rPr>
        <b/>
        <sz val="11"/>
        <color theme="1"/>
        <rFont val="Calibri"/>
        <family val="2"/>
        <scheme val="minor"/>
      </rPr>
      <t>19/02/2024:</t>
    </r>
    <r>
      <rPr>
        <sz val="11"/>
        <color theme="1"/>
        <rFont val="Calibri"/>
        <family val="2"/>
        <scheme val="minor"/>
      </rPr>
      <t xml:space="preserve"> se validan evidencias las cuales corresponden con la acción planteada</t>
    </r>
  </si>
  <si>
    <r>
      <rPr>
        <b/>
        <sz val="11"/>
        <rFont val="Calibri"/>
        <family val="2"/>
        <scheme val="minor"/>
      </rPr>
      <t xml:space="preserve">D6. </t>
    </r>
    <r>
      <rPr>
        <sz val="11"/>
        <rFont val="Calibri"/>
        <family val="2"/>
        <scheme val="minor"/>
      </rPr>
      <t>Debilidad en el seguimiento a las acciones definidas en los diferentes instrumentos de planeación</t>
    </r>
  </si>
  <si>
    <r>
      <rPr>
        <b/>
        <sz val="11"/>
        <rFont val="Calibri"/>
        <family val="2"/>
        <scheme val="minor"/>
      </rPr>
      <t xml:space="preserve">O11. </t>
    </r>
    <r>
      <rPr>
        <sz val="11"/>
        <rFont val="Calibri"/>
        <family val="2"/>
        <scheme val="minor"/>
      </rPr>
      <t xml:space="preserve">Reconocimientos de terceros en cuanto a certificaciones de calidad,  Great place to work e integridad y transparencia </t>
    </r>
  </si>
  <si>
    <r>
      <rPr>
        <sz val="11"/>
        <color rgb="FF000000"/>
        <rFont val="Calibri"/>
        <family val="2"/>
        <scheme val="minor"/>
      </rPr>
      <t xml:space="preserve">
</t>
    </r>
    <r>
      <rPr>
        <sz val="11"/>
        <rFont val="Calibri"/>
        <family val="2"/>
        <scheme val="minor"/>
      </rPr>
      <t>Establecer criterios de calidad para fortalecer el seguimiento  a acciones y/o indicadores que sean objeto de uno o más instrumentos de planeación institucional que permitan mejorar la consistencia de los reportes cualitativos, cuantitativos y evidencias de su ejecución.</t>
    </r>
  </si>
  <si>
    <t xml:space="preserve"> Se realizó mesa de trabajo entre el equipo PAI y  el equipo de calidad el 12/12/2023  en la que se definieron lineamientos y criterios  para mejorar los reportes cualitativos y cuantitativos de los  indicadores por parte de las dependencias, los cuales se remitieron a las mismas a través de memorando. </t>
  </si>
  <si>
    <t>Definición lineamientos y memorando
Lista de asistencia</t>
  </si>
  <si>
    <r>
      <rPr>
        <b/>
        <sz val="11"/>
        <color theme="1"/>
        <rFont val="Calibri"/>
        <family val="2"/>
        <scheme val="minor"/>
      </rPr>
      <t>19/02/2024</t>
    </r>
    <r>
      <rPr>
        <sz val="11"/>
        <color theme="1"/>
        <rFont val="Calibri"/>
        <family val="2"/>
        <scheme val="minor"/>
      </rPr>
      <t>: se validan evidencias las cuales corresponden con la acción planteada</t>
    </r>
  </si>
  <si>
    <t xml:space="preserve">Esta actividad  se ejecutará durante el primer trimestre de 2024 </t>
  </si>
  <si>
    <r>
      <rPr>
        <b/>
        <sz val="11"/>
        <color theme="1"/>
        <rFont val="Calibri"/>
        <family val="2"/>
        <scheme val="minor"/>
      </rPr>
      <t>D39.</t>
    </r>
    <r>
      <rPr>
        <sz val="11"/>
        <color theme="1"/>
        <rFont val="Calibri"/>
        <family val="2"/>
        <scheme val="minor"/>
      </rPr>
      <t xml:space="preserve"> Limitación en el acceso a la información para los diferentes grupos de interés  por deficiencias en la claridad del lenguaje las comunicaciones internas y externas </t>
    </r>
  </si>
  <si>
    <r>
      <rPr>
        <b/>
        <sz val="11"/>
        <color theme="1"/>
        <rFont val="Calibri"/>
        <family val="2"/>
        <scheme val="minor"/>
      </rPr>
      <t>O1.</t>
    </r>
    <r>
      <rPr>
        <sz val="11"/>
        <color theme="1"/>
        <rFont val="Calibri"/>
        <family val="2"/>
        <scheme val="minor"/>
      </rPr>
      <t xml:space="preserve"> Implementación acuerdo de Escazú </t>
    </r>
  </si>
  <si>
    <t xml:space="preserve">1. En Comité Institucional de Gestión y Desempeño de la Autoridad Nacional de Licencias Ambientales, de fecha 27/07/2023 se aprueba estrategia y matriz de trabajo de Lenguaje Claro.
2. Se consolida y aprueba matriz de trabajo estrategia de lenguaje claro.
</t>
  </si>
  <si>
    <t>1. Acta PDF CIGYD
2. Excel matriz plan de trabajo</t>
  </si>
  <si>
    <r>
      <rPr>
        <b/>
        <sz val="11"/>
        <rFont val="Calibri"/>
        <family val="2"/>
        <scheme val="minor"/>
      </rPr>
      <t>19/02/2024</t>
    </r>
    <r>
      <rPr>
        <sz val="11"/>
        <rFont val="Calibri"/>
        <family val="2"/>
        <scheme val="minor"/>
      </rPr>
      <t xml:space="preserve">: se valida  evidencias las cuales corresponden con la acción planteada, sin embargo es importante que se adjunte la estrategia de lenguaje claro, pues solo se adjunta el plan de trabajo. </t>
    </r>
  </si>
  <si>
    <r>
      <rPr>
        <b/>
        <sz val="11"/>
        <color theme="1"/>
        <rFont val="Calibri"/>
        <family val="2"/>
        <scheme val="minor"/>
      </rPr>
      <t xml:space="preserve">D41. </t>
    </r>
    <r>
      <rPr>
        <sz val="11"/>
        <color theme="1"/>
        <rFont val="Calibri"/>
        <family val="2"/>
        <scheme val="minor"/>
      </rPr>
      <t>Debilidad en la divulgación de información de la SMPCA en relación con su gestión en torno a la promoción los mecanismos de participación ciudadana</t>
    </r>
  </si>
  <si>
    <r>
      <rPr>
        <b/>
        <sz val="11"/>
        <color theme="1"/>
        <rFont val="Calibri"/>
        <family val="2"/>
        <scheme val="minor"/>
      </rPr>
      <t>O1</t>
    </r>
    <r>
      <rPr>
        <sz val="11"/>
        <color theme="1"/>
        <rFont val="Calibri"/>
        <family val="2"/>
        <scheme val="minor"/>
      </rPr>
      <t xml:space="preserve">. Implementación acuerdo de Escazú </t>
    </r>
  </si>
  <si>
    <t xml:space="preserve">Esta actividad  se ejecutará durante a partir del mes de febrero de 2024 </t>
  </si>
  <si>
    <r>
      <rPr>
        <b/>
        <sz val="11"/>
        <color rgb="FF000000"/>
        <rFont val="Calibri"/>
        <family val="2"/>
        <scheme val="minor"/>
      </rPr>
      <t>D48</t>
    </r>
    <r>
      <rPr>
        <sz val="11"/>
        <color rgb="FF000000"/>
        <rFont val="Calibri"/>
        <family val="2"/>
        <scheme val="minor"/>
      </rPr>
      <t>. Debilidad en la identificación y caracterización de grupos de interés</t>
    </r>
  </si>
  <si>
    <r>
      <rPr>
        <b/>
        <sz val="11"/>
        <color rgb="FF000000"/>
        <rFont val="Calibri"/>
        <family val="2"/>
        <scheme val="minor"/>
      </rPr>
      <t xml:space="preserve">O14. </t>
    </r>
    <r>
      <rPr>
        <sz val="11"/>
        <color rgb="FF000000"/>
        <rFont val="Calibri"/>
        <family val="2"/>
        <scheme val="minor"/>
      </rPr>
      <t xml:space="preserve">Avanzar en el desarrollo de agendas de trabajo con grupos de interés (necesidades y expectativas) </t>
    </r>
  </si>
  <si>
    <t xml:space="preserve">1. Se publica procedimiento "Caracterización Grupos de Valor AC-PR-05 " el día 25/08/2023 en GESPRO. 
</t>
  </si>
  <si>
    <t xml:space="preserve">Procedimiento AC-PR-05 V1
</t>
  </si>
  <si>
    <r>
      <rPr>
        <b/>
        <sz val="11"/>
        <color theme="1"/>
        <rFont val="Calibri"/>
        <family val="2"/>
        <scheme val="minor"/>
      </rPr>
      <t>19/02/2024</t>
    </r>
    <r>
      <rPr>
        <sz val="11"/>
        <color theme="1"/>
        <rFont val="Calibri"/>
        <family val="2"/>
        <scheme val="minor"/>
      </rPr>
      <t>: se valida evidencias las cuales corresponden con la acción planteada.</t>
    </r>
  </si>
  <si>
    <t>2. Se realiza socialización del procedimiento  por correo electronico el  30/08/2023 y  el  06/09/2023 a través de teams a toda la entidad,  con una participación de 69 personas</t>
  </si>
  <si>
    <t xml:space="preserve">
1.Socialización  Correo electrónico.
2. Invitación socialización
3. Presentación socialización.
4 Listado de asistencia </t>
  </si>
  <si>
    <r>
      <rPr>
        <b/>
        <sz val="11"/>
        <color theme="1"/>
        <rFont val="Calibri"/>
        <family val="2"/>
        <scheme val="minor"/>
      </rPr>
      <t>19/02/2024</t>
    </r>
    <r>
      <rPr>
        <sz val="11"/>
        <color theme="1"/>
        <rFont val="Calibri"/>
        <family val="2"/>
        <scheme val="minor"/>
      </rPr>
      <t xml:space="preserve">: se valida evidencias las cuales corresponden con la acción planteada. </t>
    </r>
  </si>
  <si>
    <r>
      <rPr>
        <b/>
        <sz val="11"/>
        <color theme="1"/>
        <rFont val="Calibri"/>
        <family val="2"/>
        <scheme val="minor"/>
      </rPr>
      <t xml:space="preserve">D60. </t>
    </r>
    <r>
      <rPr>
        <sz val="11"/>
        <color theme="1"/>
        <rFont val="Calibri"/>
        <family val="2"/>
        <scheme val="minor"/>
      </rPr>
      <t xml:space="preserve">Debilidad en la articulación de las acciones de los equipos territoriales con los procesos misionales y la calidad de evidencias reportadas por los inspectores regionales </t>
    </r>
  </si>
  <si>
    <t>1. Se publica formato LISTADO DE ASISTENCIA EXTERNO PC-FO-25 V2, mejora información IAR para enfoque diferencial.
2. Se publica actualización formato "INFORME DE GESTIÓN ACCION TERRITORIAL PC-FO-19 V2, el día 08-09-2023, mejora reporta IAR acciones territoriales.</t>
  </si>
  <si>
    <t>1. Formato PC-FO-25 V2
2. Formato PC-FO-19 V2</t>
  </si>
  <si>
    <r>
      <rPr>
        <b/>
        <sz val="11"/>
        <color rgb="FF000000"/>
        <rFont val="Calibri"/>
        <family val="2"/>
        <scheme val="minor"/>
      </rPr>
      <t xml:space="preserve">D40. </t>
    </r>
    <r>
      <rPr>
        <sz val="11"/>
        <color rgb="FF000000"/>
        <rFont val="Calibri"/>
        <family val="2"/>
        <scheme val="minor"/>
      </rPr>
      <t>Debilidad de los canales de comunicación y articulación entre dependencias (SSLA)</t>
    </r>
  </si>
  <si>
    <r>
      <rPr>
        <sz val="11"/>
        <color rgb="FF000000"/>
        <rFont val="Calibri"/>
        <family val="2"/>
        <scheme val="minor"/>
      </rPr>
      <t xml:space="preserve">
</t>
    </r>
    <r>
      <rPr>
        <b/>
        <sz val="11"/>
        <color rgb="FF000000"/>
        <rFont val="Calibri"/>
        <family val="2"/>
        <scheme val="minor"/>
      </rPr>
      <t>A2.</t>
    </r>
    <r>
      <rPr>
        <sz val="11"/>
        <color rgb="FF000000"/>
        <rFont val="Calibri"/>
        <family val="2"/>
        <scheme val="minor"/>
      </rPr>
      <t xml:space="preserve"> Falencias en la articulación de entidades estatales respecto a la unificación de criterios en la toma de decisiones de licenciamiento ambiental.</t>
    </r>
  </si>
  <si>
    <t>Se genera acta en la cual se establece plan de trabajo de la atrticulación requerida entre la SSLA y los diferentes procesos de la ANLA . Se presenta acta con el plan de trabajo de las diferentes mesas de trabajo a sostener entre los diferentes procesos</t>
  </si>
  <si>
    <t xml:space="preserve">Acta plan de trabajo escazu, plan de trabajo general </t>
  </si>
  <si>
    <r>
      <rPr>
        <b/>
        <sz val="11"/>
        <rFont val="Calibri"/>
        <family val="2"/>
        <scheme val="minor"/>
      </rPr>
      <t>D11</t>
    </r>
    <r>
      <rPr>
        <sz val="11"/>
        <rFont val="Calibri"/>
        <family val="2"/>
        <scheme val="minor"/>
      </rPr>
      <t>. Debilidad en la articulación de las Subdirecciones</t>
    </r>
  </si>
  <si>
    <t xml:space="preserve">Se presentan listados de asistencia con las diferentes reuniones sostenidas entre procesos en las mesas en las cuales se realizan los diferentes procesos con el fin de articular acciones que generen una mejora en el proceso de seguimiento </t>
  </si>
  <si>
    <t xml:space="preserve">Listados de asistencia y actas de reunión </t>
  </si>
  <si>
    <r>
      <rPr>
        <b/>
        <sz val="11"/>
        <color rgb="FF000000"/>
        <rFont val="Calibri"/>
        <family val="2"/>
        <scheme val="minor"/>
      </rPr>
      <t xml:space="preserve">D16 </t>
    </r>
    <r>
      <rPr>
        <sz val="11"/>
        <color rgb="FF000000"/>
        <rFont val="Calibri"/>
        <family val="2"/>
        <scheme val="minor"/>
      </rPr>
      <t>Debilidad en la gestión para proporcionar condiciones ambientales en las instalaciones como ventilación y confort térmico (mantenimientos correctivos y preventivos) - GGH</t>
    </r>
  </si>
  <si>
    <r>
      <rPr>
        <b/>
        <sz val="11"/>
        <color theme="1"/>
        <rFont val="Calibri"/>
        <family val="2"/>
        <scheme val="minor"/>
      </rPr>
      <t xml:space="preserve">O8 </t>
    </r>
    <r>
      <rPr>
        <sz val="11"/>
        <color theme="1"/>
        <rFont val="Calibri"/>
        <family val="2"/>
        <scheme val="minor"/>
      </rPr>
      <t>Mayor asignación de recursos por parte del Ministerio de Hacienda</t>
    </r>
  </si>
  <si>
    <r>
      <rPr>
        <b/>
        <u/>
        <sz val="11"/>
        <color theme="1"/>
        <rFont val="Calibri"/>
        <family val="2"/>
        <scheme val="minor"/>
      </rPr>
      <t xml:space="preserve">12/02/2024: </t>
    </r>
    <r>
      <rPr>
        <sz val="11"/>
        <color theme="1"/>
        <rFont val="Calibri"/>
        <family val="2"/>
        <scheme val="minor"/>
      </rPr>
      <t xml:space="preserve">Aún no aplica seguimiento, tener en cuenta fechas establecidas en el contexto </t>
    </r>
  </si>
  <si>
    <r>
      <rPr>
        <sz val="11"/>
        <color theme="1"/>
        <rFont val="Calibri"/>
        <family val="2"/>
        <scheme val="minor"/>
      </rPr>
      <t>3. Realizar y socializar el informe de cierre con los resultados, dirigido a los colaboradores.</t>
    </r>
  </si>
  <si>
    <r>
      <rPr>
        <b/>
        <sz val="11"/>
        <color theme="1"/>
        <rFont val="Calibri"/>
        <family val="2"/>
        <scheme val="minor"/>
      </rPr>
      <t>D64</t>
    </r>
    <r>
      <rPr>
        <sz val="11"/>
        <color theme="1"/>
        <rFont val="Calibri"/>
        <family val="2"/>
        <scheme val="minor"/>
      </rPr>
      <t xml:space="preserve"> Falta de actualización del Plan Estratégico de Seguridad Vial,  que permitan determinar nuevos controles para minimizar los accidentes viales en comisiones</t>
    </r>
  </si>
  <si>
    <r>
      <rPr>
        <b/>
        <sz val="11"/>
        <color theme="1"/>
        <rFont val="Calibri"/>
        <family val="2"/>
        <scheme val="minor"/>
      </rPr>
      <t>A12</t>
    </r>
    <r>
      <rPr>
        <sz val="11"/>
        <color theme="1"/>
        <rFont val="Calibri"/>
        <family val="2"/>
        <scheme val="minor"/>
      </rPr>
      <t xml:space="preserve"> Deficiencia en la Movilidad vial que conlleva al estrés laboral.</t>
    </r>
  </si>
  <si>
    <r>
      <rPr>
        <sz val="11"/>
        <color theme="1"/>
        <rFont val="Calibri"/>
        <family val="2"/>
        <scheme val="minor"/>
      </rPr>
      <t>1. Elaborar y publicar Acto administrativo designando responsable del PESV</t>
    </r>
  </si>
  <si>
    <t>En el mes de agosto se pública y socializa la RESOLUCIÓN N° 001903 de 2023 “Por la cual se deroga la Resolución 00512 del 03 de marzo de 2022 y se toman otras decisiones” resolución que actualiza las disposiciones para el PESV la cual fue socializada por medio de correo electrónico enviado el 30 de agosto de 2023</t>
  </si>
  <si>
    <t>Resolución 1903 de 2023
correo de socialización</t>
  </si>
  <si>
    <r>
      <rPr>
        <b/>
        <u/>
        <sz val="11"/>
        <color theme="1"/>
        <rFont val="Calibri"/>
        <family val="2"/>
        <scheme val="minor"/>
      </rPr>
      <t xml:space="preserve">12/02/2024: </t>
    </r>
    <r>
      <rPr>
        <sz val="11"/>
        <color theme="1"/>
        <rFont val="Calibri"/>
        <family val="2"/>
        <scheme val="minor"/>
      </rPr>
      <t xml:space="preserve">Se revisan las evidencias cargadas las cuales dan respuesta a la actividad formulada resolución y correo de socialización masiva. </t>
    </r>
  </si>
  <si>
    <r>
      <rPr>
        <b/>
        <sz val="11"/>
        <color theme="1"/>
        <rFont val="Calibri"/>
        <family val="2"/>
        <scheme val="minor"/>
      </rPr>
      <t>D23.</t>
    </r>
    <r>
      <rPr>
        <sz val="11"/>
        <color theme="1"/>
        <rFont val="Calibri"/>
        <family val="2"/>
        <scheme val="minor"/>
      </rPr>
      <t xml:space="preserve"> Falencias en el Gestor Documental - ORFEO (OAJ-G Actuaciones sancionatorias)</t>
    </r>
  </si>
  <si>
    <t>En los meses de Agosto (27 participaciones), Septiembre (23 participantes) y Octubre (9 participantes),  se realizaron socializaciones de las funcionalidades de ORFEO, indicando los cambios generados en el sistema y en caso de que el sistema fallara como se debe actuar para no entorpecer las actividades.</t>
  </si>
  <si>
    <t>Actividad 2
Listados de asistencia, Agosto, Septiembre y Octubre</t>
  </si>
  <si>
    <r>
      <t xml:space="preserve">12/02/2024: </t>
    </r>
    <r>
      <rPr>
        <sz val="11"/>
        <rFont val="Calibri"/>
        <family val="2"/>
        <scheme val="minor"/>
      </rPr>
      <t xml:space="preserve">Se sugiere incluir presentación de las sesiones, validar la evidencia cargada para el mes de octubre, puesto que no se visualizan algunas firmas. En la actividad indica "para los grupos de la entidad", por favor incluir en el análisis cualitativo como se reaiza la convocatoria de estas sesiones puesto que lo que se identifica es que va dirigido a las asistenciales. </t>
    </r>
  </si>
  <si>
    <r>
      <rPr>
        <b/>
        <sz val="11"/>
        <color rgb="FF000000"/>
        <rFont val="Calibri"/>
        <family val="2"/>
        <scheme val="minor"/>
      </rPr>
      <t xml:space="preserve">O11. </t>
    </r>
    <r>
      <rPr>
        <sz val="11"/>
        <color rgb="FF000000"/>
        <rFont val="Calibri"/>
        <family val="2"/>
        <scheme val="minor"/>
      </rPr>
      <t xml:space="preserve">Participación del SGA en programas y actividades de la secretaria Distrital de Ambiente y el Ministerio de Ambiente.
</t>
    </r>
    <r>
      <rPr>
        <b/>
        <sz val="11"/>
        <color rgb="FF000000"/>
        <rFont val="Calibri"/>
        <family val="2"/>
        <scheme val="minor"/>
      </rPr>
      <t>O5</t>
    </r>
    <r>
      <rPr>
        <sz val="11"/>
        <color rgb="FF000000"/>
        <rFont val="Calibri"/>
        <family val="2"/>
        <scheme val="minor"/>
      </rPr>
      <t xml:space="preserve">. Fortalecimiento en la Integración con otras entidades, lo que facilita la cooperación interinstitucional y suscripción de convenios
</t>
    </r>
  </si>
  <si>
    <r>
      <rPr>
        <b/>
        <sz val="11"/>
        <rFont val="Calibri"/>
        <family val="2"/>
        <scheme val="minor"/>
      </rPr>
      <t>D51.</t>
    </r>
    <r>
      <rPr>
        <sz val="11"/>
        <rFont val="Calibri"/>
        <family val="2"/>
        <scheme val="minor"/>
      </rPr>
      <t xml:space="preserve"> Errores de notificación de los actos administrativos</t>
    </r>
  </si>
  <si>
    <r>
      <t xml:space="preserve">1.Modificar el tablero de control Reporte de avances y seguimiento de los procesos de publicidad de los actos administrativos que expide la ANLA </t>
    </r>
    <r>
      <rPr>
        <b/>
        <sz val="11"/>
        <rFont val="Calibri"/>
        <family val="2"/>
        <scheme val="minor"/>
      </rPr>
      <t xml:space="preserve">adicionando el control de términos para el inicio de publicidad de los actos administrativos. </t>
    </r>
  </si>
  <si>
    <t>Se actualizó el tablero de control "Reporte de Avances y seguimiento a los procesos de publicidad de los actos administrativos que expidió la Autoridad Nacional de Licencias Ambientales  ANLA" el 23/08/2023 este se encuentra en el siguiente link  de la intranet: 
https://app.powerbi.com/view?r=eyJrIjoiNTk3NDQzY2QtOTUwNC00ZTVhLWI4OWEtY2I0NDBiOWY
0NDdhIiwidCI6IjZmMWNjYjk0LWFkYTUtNDM3Zi04NzZkLTQ5NzkyMGNjYmUxOCIsImMiOjR9</t>
  </si>
  <si>
    <t>Tablero de Control Intranet (Pantallazo y link)</t>
  </si>
  <si>
    <r>
      <rPr>
        <b/>
        <u/>
        <sz val="11"/>
        <color theme="1"/>
        <rFont val="Calibri"/>
        <family val="2"/>
        <scheme val="minor"/>
      </rPr>
      <t xml:space="preserve">12/02/2024: JZ </t>
    </r>
    <r>
      <rPr>
        <sz val="11"/>
        <color theme="1"/>
        <rFont val="Calibri"/>
        <family val="2"/>
        <scheme val="minor"/>
      </rPr>
      <t xml:space="preserve">Se revisa evidencia relacionada por el proceso, se observan los campos incluidos en el tablero de contro con el fin de controlar los tiempos  de publicidad de los actos administrativos </t>
    </r>
    <r>
      <rPr>
        <sz val="11"/>
        <rFont val="Calibri"/>
        <family val="2"/>
        <scheme val="minor"/>
      </rPr>
      <t xml:space="preserve">, indicar por favor la fecha en la cual se realizó el cambio  e incluir el link de la intranet </t>
    </r>
    <r>
      <rPr>
        <sz val="11"/>
        <color theme="1"/>
        <rFont val="Calibri"/>
        <family val="2"/>
        <scheme val="minor"/>
      </rPr>
      <t xml:space="preserve">
</t>
    </r>
    <r>
      <rPr>
        <b/>
        <sz val="11"/>
        <color theme="1"/>
        <rFont val="Calibri"/>
        <family val="2"/>
        <scheme val="minor"/>
      </rPr>
      <t>15/02/2024:</t>
    </r>
    <r>
      <rPr>
        <sz val="11"/>
        <color theme="1"/>
        <rFont val="Calibri"/>
        <family val="2"/>
        <scheme val="minor"/>
      </rPr>
      <t xml:space="preserve"> Se evidencia que se tienen en cuenta las observaciones realizadas (Se relaciona fecha del cambio y se incluye link de la intranet). </t>
    </r>
  </si>
  <si>
    <r>
      <rPr>
        <b/>
        <sz val="11"/>
        <rFont val="Calibri"/>
        <family val="2"/>
        <scheme val="minor"/>
      </rPr>
      <t>D65.</t>
    </r>
    <r>
      <rPr>
        <sz val="11"/>
        <rFont val="Calibri"/>
        <family val="2"/>
        <scheme val="minor"/>
      </rPr>
      <t xml:space="preserve"> Uso incorrecto de los aplicativos dispuestos por ANLA llevando a incurrir en una indebida publicidad y notificación de los actos administrativos </t>
    </r>
  </si>
  <si>
    <t xml:space="preserve">Se realizó la sesión con los colaboradores del GGN  el 09/10/2023,  a fin de llevar a cabo la capacitación frente el adecuado proceso de publicidad y la utilización de las bases de datos de contacto y de esta manera evitar incurrencias en errores reiterativos durante este (No se incluye presentación, puesto que se realizó sobre el aplicativo). </t>
  </si>
  <si>
    <t>Acta de reunion</t>
  </si>
  <si>
    <r>
      <rPr>
        <b/>
        <u/>
        <sz val="11"/>
        <color theme="1"/>
        <rFont val="Calibri"/>
        <family val="2"/>
        <scheme val="minor"/>
      </rPr>
      <t xml:space="preserve">12/02/2024: JZ </t>
    </r>
    <r>
      <rPr>
        <sz val="11"/>
        <color theme="1"/>
        <rFont val="Calibri"/>
        <family val="2"/>
        <scheme val="minor"/>
      </rPr>
      <t>Se revisa evidencia relacionada por el proceso, el cual es el  acta soporte en la que se describe los temas tratados en la capacitación que permiten la mitigación en los errores realizando ejercicios prácticos sobre la herramienta</t>
    </r>
    <r>
      <rPr>
        <sz val="11"/>
        <rFont val="Calibri"/>
        <family val="2"/>
        <scheme val="minor"/>
      </rPr>
      <t xml:space="preserve"> , se sugiere incluir el listado de asistencia de la capacitación , sería importante para futuras oportunidades diseñar una evaluación con casos prácticos a fin de que se valide la efectividad  de esta</t>
    </r>
    <r>
      <rPr>
        <sz val="11"/>
        <color rgb="FFFF0000"/>
        <rFont val="Calibri"/>
        <family val="2"/>
        <scheme val="minor"/>
      </rPr>
      <t xml:space="preserve">.
</t>
    </r>
    <r>
      <rPr>
        <b/>
        <sz val="11"/>
        <color theme="1"/>
        <rFont val="Calibri"/>
        <family val="2"/>
        <scheme val="minor"/>
      </rPr>
      <t xml:space="preserve">15/02/2024:JZ  Ok </t>
    </r>
    <r>
      <rPr>
        <sz val="11"/>
        <color theme="1"/>
        <rFont val="Calibri"/>
        <family val="2"/>
        <scheme val="minor"/>
      </rPr>
      <t xml:space="preserve">se evidencia la inclusión del listado de asistencia. </t>
    </r>
  </si>
  <si>
    <r>
      <rPr>
        <b/>
        <sz val="11"/>
        <color rgb="FF000000"/>
        <rFont val="Calibri"/>
        <family val="2"/>
      </rPr>
      <t>D26</t>
    </r>
    <r>
      <rPr>
        <sz val="11"/>
        <color rgb="FF000000"/>
        <rFont val="Calibri"/>
        <family val="2"/>
      </rPr>
      <t xml:space="preserve"> Ausencia de una herramienta tecnológica para la formulación y seguimiento de planes de mejoramiento</t>
    </r>
  </si>
  <si>
    <r>
      <rPr>
        <b/>
        <sz val="11"/>
        <rFont val="Calibri"/>
        <family val="2"/>
      </rPr>
      <t>O17</t>
    </r>
    <r>
      <rPr>
        <sz val="11"/>
        <rFont val="Calibri"/>
        <family val="2"/>
      </rPr>
      <t xml:space="preserve"> Reconocimiento por parte del DAFP por incremento anual en el Índice de Desempeño Institucional </t>
    </r>
  </si>
  <si>
    <r>
      <rPr>
        <sz val="11"/>
        <color rgb="FF000000"/>
        <rFont val="Calibri"/>
        <family val="2"/>
      </rPr>
      <t>Implementar aplicativo para la gestión integral de los planes de mejoramiento desde la formulación de la acción hasta la evaluación de efectividad,</t>
    </r>
    <r>
      <rPr>
        <sz val="11"/>
        <color rgb="FF0066FF"/>
        <rFont val="Calibri"/>
        <family val="2"/>
      </rPr>
      <t xml:space="preserve"> </t>
    </r>
    <r>
      <rPr>
        <sz val="11"/>
        <rFont val="Calibri"/>
        <family val="2"/>
      </rPr>
      <t>con el fin de aportar a la mejora del Índice de Desempeño Instituciona</t>
    </r>
    <r>
      <rPr>
        <sz val="11"/>
        <color rgb="FF0066FF"/>
        <rFont val="Calibri"/>
        <family val="2"/>
      </rPr>
      <t xml:space="preserve">l. </t>
    </r>
  </si>
  <si>
    <r>
      <t>1. Realizar prueba piloto del aplicativo en ambiente de prueba</t>
    </r>
    <r>
      <rPr>
        <sz val="11"/>
        <color rgb="FFFF0000"/>
        <rFont val="Calibri"/>
        <family val="2"/>
      </rPr>
      <t xml:space="preserve"> </t>
    </r>
    <r>
      <rPr>
        <sz val="11"/>
        <color rgb="FF000000"/>
        <rFont val="Calibri"/>
        <family val="2"/>
      </rPr>
      <t>.</t>
    </r>
  </si>
  <si>
    <t xml:space="preserve">Las pruebas del aplicativo se realizaron en el último trimesre de 2023, como soporte se suscribieron 33 actas </t>
  </si>
  <si>
    <t xml:space="preserve">Pruebas funcionales firmadas </t>
  </si>
  <si>
    <t>El día 4 y 5 de diciembre de 2023 se realizaron las jornadas de capacitación del aplicativo SIGPLAM</t>
  </si>
  <si>
    <t xml:space="preserve">LIstado TEAMS de capacitación </t>
  </si>
  <si>
    <r>
      <rPr>
        <b/>
        <sz val="11"/>
        <color rgb="FF000000"/>
        <rFont val="Calibri"/>
        <family val="2"/>
        <scheme val="minor"/>
      </rPr>
      <t>19/02/2024</t>
    </r>
    <r>
      <rPr>
        <sz val="11"/>
        <color rgb="FF000000"/>
        <rFont val="Calibri"/>
        <family val="2"/>
        <scheme val="minor"/>
      </rPr>
      <t>:por favor validar la evidencia de fecha 05/12/2023 , ya que solo aparece un asistente.</t>
    </r>
  </si>
  <si>
    <r>
      <rPr>
        <b/>
        <sz val="11"/>
        <color theme="1"/>
        <rFont val="Calibri"/>
        <family val="2"/>
        <scheme val="minor"/>
      </rPr>
      <t>D55</t>
    </r>
    <r>
      <rPr>
        <sz val="11"/>
        <color theme="1"/>
        <rFont val="Calibri"/>
        <family val="2"/>
        <scheme val="minor"/>
      </rPr>
      <t>: Apropiación insuficiente de la cultura del autocontrol en la entidad</t>
    </r>
  </si>
  <si>
    <t xml:space="preserve">2. Socializar con los líderes de los procesos,  coordinadores y miembros del CICCI los resultados de la encuesta para precisar y aclarar las debilidades encontradas en caso de que aplique 
</t>
  </si>
  <si>
    <r>
      <rPr>
        <b/>
        <sz val="11"/>
        <rFont val="Calibri"/>
        <family val="2"/>
      </rPr>
      <t xml:space="preserve">D56 </t>
    </r>
    <r>
      <rPr>
        <sz val="11"/>
        <rFont val="Calibri"/>
        <family val="2"/>
      </rPr>
      <t xml:space="preserve">Debilidades en la comunicación a los auditados, sobre las observaciones y recomendaciones identificadas durante las evaluaciones independientes, previo a la entrega del informe preliminar </t>
    </r>
  </si>
  <si>
    <r>
      <rPr>
        <sz val="11"/>
        <color rgb="FF000000"/>
        <rFont val="Calibri"/>
        <family val="2"/>
      </rPr>
      <t>Revisar la metodología definida en el procedimiento de auditoría interna con el fin de fortalecer la  interacción y comunicación de resultados a los auditados</t>
    </r>
    <r>
      <rPr>
        <sz val="11"/>
        <rFont val="Calibri"/>
        <family val="2"/>
      </rPr>
      <t xml:space="preserve"> una vez finalice el trabajo de campo de la auditoría</t>
    </r>
  </si>
  <si>
    <t>El día 27/10/2023 se realizó reunión de Equipo OCI donde en el punto No. 4 de la agenda se definió la forma como se iban a comunicar los resultados de las auditorías antes del informe preliminar</t>
  </si>
  <si>
    <t xml:space="preserve">Presentación Punto No. 4 </t>
  </si>
  <si>
    <t xml:space="preserve">El día 22/12/2023 se generó la versión 12 del procedimiento de Auditoría Interna que incluye la socilización previa de los resultados de la auditoría </t>
  </si>
  <si>
    <t>Procedimiento Auditoría Interna V12</t>
  </si>
  <si>
    <r>
      <rPr>
        <b/>
        <sz val="11"/>
        <color theme="1"/>
        <rFont val="Calibri"/>
        <family val="2"/>
        <scheme val="minor"/>
      </rPr>
      <t>19/02/2024</t>
    </r>
    <r>
      <rPr>
        <sz val="11"/>
        <color theme="1"/>
        <rFont val="Calibri"/>
        <family val="2"/>
        <scheme val="minor"/>
      </rPr>
      <t>: se valida evidencias las cuales corresponden con la acción planteada. Se acepta, sin embargo el ajuste quedó solo para las auditorías de los sistemas de gestión y no para las auditorías en general.</t>
    </r>
  </si>
  <si>
    <t>D39. Limitación en el acceso a la información para los diferentes grupos de interés  por deficiencias en la claridad del lenguaje de las comunicaciones internas y externas</t>
  </si>
  <si>
    <t>O1. Implementación acuerdo de Escazú</t>
  </si>
  <si>
    <t>Listados de Asistencia
Presentación y documento de unificación de criterios</t>
  </si>
  <si>
    <t>A corte del mes de diciembre de 2023 no se generan avances. Pese a que el mes de septiembre y octubre de 2023 se realizaron dos (2) jornadas y para el mes de enero de 2024 una (1) jornada de unificación de criterios al interior de la SELA, la fechas de dichos espacios no corresponden al solicitado. Se reportaran los avances correspondientes en para el próximo seguimiento.</t>
  </si>
  <si>
    <r>
      <t>F8.</t>
    </r>
    <r>
      <rPr>
        <sz val="11"/>
        <rFont val="Calibri"/>
        <family val="2"/>
      </rPr>
      <t>Buena articulación e integración del Proceso de Evaluación de licenciamiento ambiental con el sistema de gestión de calidad</t>
    </r>
    <r>
      <rPr>
        <b/>
        <sz val="11"/>
        <rFont val="Calibri"/>
        <family val="2"/>
      </rPr>
      <t xml:space="preserve">
F16.</t>
    </r>
    <r>
      <rPr>
        <sz val="11"/>
        <rFont val="Calibri"/>
        <family val="2"/>
      </rPr>
      <t xml:space="preserve"> Base de datos Corporativa fortalecida</t>
    </r>
  </si>
  <si>
    <r>
      <t>O5</t>
    </r>
    <r>
      <rPr>
        <sz val="11"/>
        <rFont val="Calibri"/>
        <family val="2"/>
      </rPr>
      <t>. Fortalecimiento en la Integración con otras entidades, lo que facilita la cooperación interinstitucional y suscripción de convenios</t>
    </r>
  </si>
  <si>
    <r>
      <t>O1.</t>
    </r>
    <r>
      <rPr>
        <sz val="11"/>
        <rFont val="Calibri"/>
        <family val="2"/>
      </rPr>
      <t xml:space="preserve"> Implementación acuerdo de Escazú </t>
    </r>
  </si>
  <si>
    <r>
      <t>O2.</t>
    </r>
    <r>
      <rPr>
        <sz val="11"/>
        <rFont val="Calibri"/>
        <family val="2"/>
      </rPr>
      <t xml:space="preserve"> La apuesta de Gobierno relacionada con la Transición energética contribuyendo al desarrollo sostenible</t>
    </r>
  </si>
  <si>
    <r>
      <rPr>
        <b/>
        <sz val="11"/>
        <rFont val="Calibri"/>
        <family val="2"/>
      </rPr>
      <t xml:space="preserve">D11. </t>
    </r>
    <r>
      <rPr>
        <sz val="11"/>
        <rFont val="Calibri"/>
        <family val="2"/>
      </rPr>
      <t xml:space="preserve">Debilidad en la articulación de  las Subdirecciones
</t>
    </r>
    <r>
      <rPr>
        <b/>
        <sz val="11"/>
        <rFont val="Calibri"/>
        <family val="2"/>
      </rPr>
      <t>D52</t>
    </r>
    <r>
      <rPr>
        <sz val="11"/>
        <rFont val="Calibri"/>
        <family val="2"/>
      </rPr>
      <t>. Deficiencia en el uso, optimización e implementación de instrumentos de Evaluación</t>
    </r>
  </si>
  <si>
    <r>
      <t>D3.</t>
    </r>
    <r>
      <rPr>
        <sz val="11"/>
        <rFont val="Calibri"/>
        <family val="2"/>
      </rPr>
      <t xml:space="preserve"> Debilidad en la comunicación y Coordinación de los equipos de trabajo de la subdirección de evaluación para la interacción y emisión de conceptos técnicos (SELA)</t>
    </r>
  </si>
  <si>
    <r>
      <t>A3.</t>
    </r>
    <r>
      <rPr>
        <sz val="11"/>
        <rFont val="Calibri"/>
        <family val="2"/>
      </rPr>
      <t xml:space="preserve"> Falta de inclusión de la ANLA en la planificación de políticas para la generación de megaproyectos.</t>
    </r>
  </si>
  <si>
    <r>
      <rPr>
        <b/>
        <sz val="11"/>
        <color rgb="FF000000"/>
        <rFont val="Calibri"/>
        <family val="2"/>
      </rPr>
      <t>D54.</t>
    </r>
    <r>
      <rPr>
        <sz val="11"/>
        <color rgb="FF000000"/>
        <rFont val="Calibri"/>
        <family val="2"/>
      </rPr>
      <t xml:space="preserve"> Falencias en el uso de formatos y/o plantillas vigentes de los proceso misionales que se utilizan en SILA, GESPRO y ORFEO</t>
    </r>
  </si>
  <si>
    <t>Evidencia de mesa de trabajo</t>
  </si>
  <si>
    <t xml:space="preserve">La OTI elaboró video explicativo para realizar la actualización  de los formatos de Gespro a las plantillas de Orfeo, el cual se envio correo el  04/12/2023 a los faciltadores de calidad y adicionalmente se realizó mesa de trabajo  el 26/10/2023 para aclarar inquietudes. </t>
  </si>
  <si>
    <t xml:space="preserve">Correo electrónico
Link video: https://anla.sharepoint.com/sites/OTI_GSI/_layouts/15/stream.aspx?id=%2Fsites%2FOTI%5FGSI%2FDocumentos%20compartidos%2FSistemas%20de%20Informaci%C3%B3n2%2FCapacitaciones%20y%20Charlas%2FORFEO%2FInstructivo%20Actualizaci%C3%B3n%20Formatos%20Gespro%20a%20Plantillas%20Orfeo%2Emp4&amp;ct=1713195377304&amp;or=OWA%2DNT%2DMail&amp;cid=750c280b%2D7257%2D8867%2D5fb6%2De1c982f04c8f&amp;ga=1&amp;referrer=StreamWebApp%2EWeb&amp;referrerScenario=AddressBarCopied%2Eview
Pantallazo reunión 
</t>
  </si>
  <si>
    <r>
      <rPr>
        <b/>
        <sz val="11"/>
        <color rgb="FF000000"/>
        <rFont val="Calibri"/>
        <family val="2"/>
        <scheme val="minor"/>
      </rPr>
      <t>19/02/2024:</t>
    </r>
    <r>
      <rPr>
        <sz val="11"/>
        <color rgb="FF000000"/>
        <rFont val="Calibri"/>
        <family val="2"/>
        <scheme val="minor"/>
      </rPr>
      <t xml:space="preserve"> </t>
    </r>
    <r>
      <rPr>
        <sz val="11"/>
        <rFont val="Calibri"/>
        <family val="2"/>
        <scheme val="minor"/>
      </rPr>
      <t xml:space="preserve">Falta reporte de esta actividad, esta se ejecutó la lideró Cristian Campos el 26/10/2023, y se elaboró un video como instructivo para la actualización de formatos GESPRO a plantillas ORFEO. Te reenvío 
15/04/2024 se valida reporte y evidencias </t>
    </r>
  </si>
  <si>
    <r>
      <t xml:space="preserve">
</t>
    </r>
    <r>
      <rPr>
        <b/>
        <sz val="11"/>
        <rFont val="Calibri"/>
        <family val="2"/>
      </rPr>
      <t>D12.</t>
    </r>
    <r>
      <rPr>
        <sz val="11"/>
        <rFont val="Calibri"/>
        <family val="2"/>
      </rPr>
      <t xml:space="preserve"> Falta de Protocolo de prevención para las víctimas de violencia o acoso sexual y/o por discriminación 
</t>
    </r>
    <r>
      <rPr>
        <b/>
        <sz val="11"/>
        <rFont val="Calibri"/>
        <family val="2"/>
      </rPr>
      <t>D58</t>
    </r>
    <r>
      <rPr>
        <sz val="11"/>
        <rFont val="Calibri"/>
        <family val="2"/>
      </rPr>
      <t xml:space="preserve">. Debilidades en la socialización de conductas recurrentes a los colaboradores de la entidad. </t>
    </r>
  </si>
  <si>
    <r>
      <rPr>
        <b/>
        <sz val="11"/>
        <rFont val="Calibri"/>
        <family val="2"/>
      </rPr>
      <t>O19</t>
    </r>
    <r>
      <rPr>
        <sz val="11"/>
        <rFont val="Calibri"/>
        <family val="2"/>
      </rPr>
      <t>. Prevención violencia sexual y discriminación</t>
    </r>
  </si>
  <si>
    <t>Se dio cumplimiento al 100% toda vez se incluyó el numeral 7.4.2.1. dentro del cual se define que "cada vigencia se ejecutará una actividad enfocada al apartado de prevención del Protocolo para la prevención, atención y medidas de protección" dentro del plan de acción de la Política de Prevención de Faltas Disciplinarias. Posteriormente, se realizó la socialización de la modificación en el Comité Directivo del 18 de diciembre de 2023 y se definió que debe realizarse la aprobación en sesión de Comité Institucional de Gestión y Desempeño de enero de 2024, en este sentido, el día 23 de enero de 2024, se aprobaron las modificaciones de la Política.</t>
  </si>
  <si>
    <t>Documento política actualizada
Acta 050 de 2023
Presentación CIGD 23 de enero de 2024</t>
  </si>
  <si>
    <t xml:space="preserve">
2. Realizar socialización de  la política de prevención de faltas disciplinarias y el plan de acción del protocolo  con los dependencias  involucradas
</t>
  </si>
  <si>
    <r>
      <t>D28.</t>
    </r>
    <r>
      <rPr>
        <sz val="11"/>
        <rFont val="Calibri"/>
        <family val="2"/>
      </rPr>
      <t xml:space="preserve"> Deficiencias de sistemas tecnológicos para el seguimiento de procesos disciplinarios </t>
    </r>
  </si>
  <si>
    <r>
      <t>F31.</t>
    </r>
    <r>
      <rPr>
        <sz val="11"/>
        <rFont val="Calibri"/>
        <family val="2"/>
      </rPr>
      <t xml:space="preserve"> Posicionamiento de la entidad y relación cercana con los grupos de interés</t>
    </r>
  </si>
  <si>
    <r>
      <t xml:space="preserve">O5. </t>
    </r>
    <r>
      <rPr>
        <sz val="11"/>
        <rFont val="Calibri"/>
        <family val="2"/>
      </rPr>
      <t>Fortalecimiento en la Integración con otras entidades, lo que facilita la cooperación interinstitucional y suscripción de convenios</t>
    </r>
    <r>
      <rPr>
        <b/>
        <sz val="11"/>
        <rFont val="Calibri"/>
        <family val="2"/>
      </rPr>
      <t xml:space="preserve">
O14. </t>
    </r>
    <r>
      <rPr>
        <sz val="11"/>
        <rFont val="Calibri"/>
        <family val="2"/>
      </rPr>
      <t>Avanzar en el desarrollo de agendas de trabajo con grupos de interés (necesidades y expectativas)</t>
    </r>
    <r>
      <rPr>
        <b/>
        <sz val="11"/>
        <rFont val="Calibri"/>
        <family val="2"/>
      </rPr>
      <t xml:space="preserve">
</t>
    </r>
  </si>
  <si>
    <r>
      <rPr>
        <b/>
        <sz val="11"/>
        <rFont val="Calibri"/>
        <family val="2"/>
      </rPr>
      <t>D61:</t>
    </r>
    <r>
      <rPr>
        <sz val="11"/>
        <rFont val="Calibri"/>
        <family val="2"/>
      </rPr>
      <t xml:space="preserve"> Emitir información a los medios de comunicación sin confirmar y sin las aprobaciones requeridas</t>
    </r>
  </si>
  <si>
    <r>
      <rPr>
        <b/>
        <sz val="11"/>
        <rFont val="Calibri"/>
        <family val="2"/>
        <scheme val="minor"/>
      </rPr>
      <t>A14:</t>
    </r>
    <r>
      <rPr>
        <sz val="11"/>
        <rFont val="Calibri"/>
        <family val="2"/>
        <scheme val="minor"/>
      </rPr>
      <t xml:space="preserve"> Desconocimiento de la misionalidad y el alcance del accionar de la ANLA por parte de distintos grupos de interés.</t>
    </r>
  </si>
  <si>
    <t>Evaluar el mecanismo utilizado para el control de la información y solicitudes que se remiten a los medios de comunicación, con el fin de que esta sea veraz y oportuna, y permita a los grupos de interés, conocer de primera mano el accionar de la ANLA frente a las diferentes decisiones que toma la entidad.</t>
  </si>
  <si>
    <t>Se revisó el procedimiento de de solicitudes de medios de comunicación CI-PR-14, y se encontró que este se encuentra adecuado al accionar de comunicaciones y no requiere actualización. La información que se emite a medios de comunicación, se controla mediante el formato  de solicitudes de Comunicación externa que se encuentra debidamente diligenciado.</t>
  </si>
  <si>
    <t>https://anla-my.sharepoint.com/:f:/g/personal/comunicacionesanla_anla_gov_co/EhQSZ3LFX0hCmdpc6eghbV0B_s7BaOfZmY3WhCKrSB9ofw?e=eMtH0r</t>
  </si>
  <si>
    <r>
      <rPr>
        <b/>
        <sz val="11"/>
        <rFont val="Calibri"/>
        <family val="2"/>
        <scheme val="minor"/>
      </rPr>
      <t>19/02/2024</t>
    </r>
    <r>
      <rPr>
        <sz val="11"/>
        <rFont val="Calibri"/>
        <family val="2"/>
        <scheme val="minor"/>
      </rPr>
      <t xml:space="preserve">: Por favor revisar el reporte de esta acción, el procedimiento que se adjunta es de fecha de 25/03/2022 y la acción planteada tiene fecha de ejecución desde el 01/09/2023 al 30/09/2023, lo que indica que el documento no se ha revisado y actualizado en GESPRO. Esta actividad  se tendrá en cuenta  para revisión en el siguiente reporte. Se ajusta el porcentaje pasando de 100% a 0% </t>
    </r>
  </si>
  <si>
    <t xml:space="preserve">Se revisó el formato de solicitudes de medios de comunicación CI-FO-35 y está acorde con el procedimiento de solicitudes de comunicación CI-PR-14, el cual se publicó en GESPRO el 02/01/2024 </t>
  </si>
  <si>
    <t>https://gespro.anla.gov.co:4434/
https://anla-my.sharepoint.com/:f:/g/personal/comunicacionesanla_anla_gov_co/EhQSZ3LFX0hCmdpc6eghbV0B_s7BaOfZmY3WhCKrSB9ofw?e=mu286n</t>
  </si>
  <si>
    <t>Esta actividad no se evidencia que haya tenido avance, ya que no existe acta de la socialización ante comité directivo</t>
  </si>
  <si>
    <r>
      <rPr>
        <b/>
        <sz val="11"/>
        <rFont val="Calibri"/>
        <family val="2"/>
        <scheme val="minor"/>
      </rPr>
      <t>19/02/2024</t>
    </r>
    <r>
      <rPr>
        <sz val="11"/>
        <rFont val="Calibri"/>
        <family val="2"/>
        <scheme val="minor"/>
      </rPr>
      <t xml:space="preserve">: Para esta actividad se debe ejectuar la primera, en cuanto a la revisión y ajuste del procedimiento CI-PR-14, y pedir un espacio en el Comité para su socialización. </t>
    </r>
  </si>
  <si>
    <r>
      <rPr>
        <b/>
        <sz val="11"/>
        <color theme="1"/>
        <rFont val="Calibri"/>
        <family val="2"/>
        <scheme val="minor"/>
      </rPr>
      <t>D18</t>
    </r>
    <r>
      <rPr>
        <sz val="11"/>
        <color theme="1"/>
        <rFont val="Calibri"/>
        <family val="2"/>
        <scheme val="minor"/>
      </rPr>
      <t xml:space="preserve"> Debilidad en la actualización de software, programas y/o herramientas para la atención de las necesidades de la entidad.</t>
    </r>
  </si>
  <si>
    <t xml:space="preserve">Esta actividad se ejecutará en el 2024 </t>
  </si>
  <si>
    <r>
      <rPr>
        <b/>
        <sz val="11"/>
        <color theme="1"/>
        <rFont val="Calibri"/>
        <family val="2"/>
        <scheme val="minor"/>
      </rPr>
      <t>D24</t>
    </r>
    <r>
      <rPr>
        <sz val="11"/>
        <color theme="1"/>
        <rFont val="Calibri"/>
        <family val="2"/>
        <scheme val="minor"/>
      </rPr>
      <t xml:space="preserve"> Insuficientes Licencias Office 365 </t>
    </r>
  </si>
  <si>
    <t xml:space="preserve">Elaborar el inventario de asignación de recursos tecnológicos con el fin de priorizar las licencias para la vigencia 2024 </t>
  </si>
  <si>
    <t>Se realizó  el inventario tecnologíco de las necesidades para la vigencia 2024. Esta información fue suministrada por las depedencias de la entidad.</t>
  </si>
  <si>
    <t>Inventario tecnológico</t>
  </si>
  <si>
    <r>
      <rPr>
        <b/>
        <sz val="11"/>
        <rFont val="Calibri"/>
        <family val="2"/>
        <scheme val="minor"/>
      </rPr>
      <t>19/02/2024</t>
    </r>
    <r>
      <rPr>
        <sz val="11"/>
        <rFont val="Calibri"/>
        <family val="2"/>
        <scheme val="minor"/>
      </rPr>
      <t xml:space="preserve">: No se pudo verificar pues no se adjunta la evidencia. Se recomienda complementar la descripción cualitativa en donde se indique del total de inventarios cuantos se priorizaron para el 2024 
15/04/2024: se verifica evidencia.
Se valida la información sin embargo se recomienda por próximos reportes tener en cuenta las observaciones de la OAP en cuanto a la redacción del avance cualitativo. 
</t>
    </r>
  </si>
  <si>
    <t xml:space="preserve">Hacer seguimiento a la implementación a la asignación de recursos tecnológicos  (licencias priorizadas </t>
  </si>
  <si>
    <r>
      <rPr>
        <b/>
        <sz val="11"/>
        <color theme="1"/>
        <rFont val="Calibri"/>
        <family val="2"/>
        <scheme val="minor"/>
      </rPr>
      <t>D36</t>
    </r>
    <r>
      <rPr>
        <sz val="11"/>
        <color theme="1"/>
        <rFont val="Calibri"/>
        <family val="2"/>
        <scheme val="minor"/>
      </rPr>
      <t xml:space="preserve"> Debilidad en la capacidad y disponibilidad de recursos tecnológicos para garantizar la operación de los procesos de evaluación y seguimiento de permisos y trámites ambientales</t>
    </r>
  </si>
  <si>
    <t>Elaborar un tablero de control asociado a la optimización de los recursos tecnológicos relacionados con la capacidad de cada dependencia</t>
  </si>
  <si>
    <t xml:space="preserve">Se elaboró el Tablero de control de capacidad de infraestructura tecnológica para la vigencia 2023 </t>
  </si>
  <si>
    <t xml:space="preserve">Tablero de control </t>
  </si>
  <si>
    <r>
      <rPr>
        <b/>
        <u/>
        <sz val="11"/>
        <rFont val="Calibri"/>
        <family val="2"/>
        <scheme val="minor"/>
      </rPr>
      <t>19/02/2024</t>
    </r>
    <r>
      <rPr>
        <sz val="11"/>
        <rFont val="Calibri"/>
        <family val="2"/>
        <scheme val="minor"/>
      </rPr>
      <t>: No se pudo verificar pues no se adjunta la evidencia. Se recomienda complementar el avance cualitativo y cargar evidencia</t>
    </r>
  </si>
  <si>
    <t>Hacer seguimiento a la operación de un tablero de control asociado a la optimización de los recursos tecnológicos relacionados con la capacidad de cada dependencia</t>
  </si>
  <si>
    <r>
      <rPr>
        <b/>
        <sz val="11"/>
        <color theme="1"/>
        <rFont val="Calibri"/>
        <family val="2"/>
        <scheme val="minor"/>
      </rPr>
      <t xml:space="preserve">D34 </t>
    </r>
    <r>
      <rPr>
        <sz val="11"/>
        <color theme="1"/>
        <rFont val="Calibri"/>
        <family val="2"/>
        <scheme val="minor"/>
      </rPr>
      <t>Debilidad en la apropiación en la implementación de controles tecnológicos (OTI)</t>
    </r>
  </si>
  <si>
    <t xml:space="preserve">A. Amenazas cibernéticas, malintencionadas, accidentales, ambientales y naturales que puedan ser causa potencial de un incidente de seguridad de la información o provocar daños a un sistema o daños a la organización
</t>
  </si>
  <si>
    <t xml:space="preserve">Plan de sensibilización de seguridad de la información a cada proceso para 2024 
</t>
  </si>
  <si>
    <t xml:space="preserve">Se formuló el plan de seguridad de la información para el 2024 </t>
  </si>
  <si>
    <t>https://anla-my.sharepoint.com/personal/dpatino_anla_gov_co1/_layouts/15/onedrive.aspx?id=%2Fsites%2FOTI%2FDocumentos%20compartidos%2FISO%2027001&amp;listurl=https%3A%2F%2Fanla%2Esharepoint%2Ecom%2Fsites%2FOTI%2FDocumentos%20compartidos&amp;viewid=1b3388b7%2D33b3%2D47c9%2Db96d%2D27a0109d162f&amp;view=0</t>
  </si>
  <si>
    <r>
      <rPr>
        <b/>
        <sz val="11"/>
        <rFont val="Calibri"/>
        <family val="2"/>
        <scheme val="minor"/>
      </rPr>
      <t xml:space="preserve">19/02/2024: </t>
    </r>
    <r>
      <rPr>
        <sz val="11"/>
        <rFont val="Calibri"/>
        <family val="2"/>
        <scheme val="minor"/>
      </rPr>
      <t xml:space="preserve">No abre el Share point, se recomienda cargar la evidencia "Plan de sensibilización de seguridad de la información a cada proceso para 2024", y profundizar el seguimiento cualitativo.
15/04/2024: se valida reporte </t>
    </r>
  </si>
  <si>
    <t>Solicitar la inclusión de cursos en el PIC de la entidad en temas de Seguridad de la información.
Accion de plan de mejoramiento CERRADA</t>
  </si>
  <si>
    <t>Se realizó la solicitud  al grupo de Talento Humano solicitando la inclusión de actividades de formación interna</t>
  </si>
  <si>
    <t>Correo electrónico</t>
  </si>
  <si>
    <r>
      <t xml:space="preserve">19/02/2024: </t>
    </r>
    <r>
      <rPr>
        <sz val="11"/>
        <rFont val="Calibri"/>
        <family val="2"/>
        <scheme val="minor"/>
      </rPr>
      <t>no se pudo verificar debido a que no se cargó evidencias, por favor complementar el avance cualitativo, explicando que fecha se solicito y por que medio, adjuntar revidencia "Comunicado con radicado"</t>
    </r>
    <r>
      <rPr>
        <b/>
        <sz val="11"/>
        <rFont val="Calibri"/>
        <family val="2"/>
        <scheme val="minor"/>
      </rPr>
      <t xml:space="preserve">.
</t>
    </r>
    <r>
      <rPr>
        <sz val="11"/>
        <rFont val="Calibri"/>
        <family val="2"/>
        <scheme val="minor"/>
      </rPr>
      <t>5/04/2024</t>
    </r>
    <r>
      <rPr>
        <b/>
        <sz val="11"/>
        <rFont val="Calibri"/>
        <family val="2"/>
        <scheme val="minor"/>
      </rPr>
      <t xml:space="preserve">: </t>
    </r>
    <r>
      <rPr>
        <sz val="11"/>
        <rFont val="Calibri"/>
        <family val="2"/>
        <scheme val="minor"/>
      </rPr>
      <t xml:space="preserve">se valida reporte </t>
    </r>
  </si>
  <si>
    <t>Solicitar al Grupo de Gestión Contractual la inclusión de una obligación para los  contratistas en relación con la participación de sensibilizaciones programadas con contenidos tecnológicos y de Seguridad de la información. 
Accion de plan de mejoramiento CERRADA</t>
  </si>
  <si>
    <t>Se solicitó al grupo contractual la inclusión de la obligación contractual  en los estudios previos, como resultado en el numeral 17 se incluyó: 17.	Dar cumplimiento a la Política General de Privacidad y Seguridad de la Información establecida por la ANLA para los contratistas, así como las directrices del Sistema de Gestión de Seguridad de la Información SGSI y permitir su verificación a través del acceso a los equipos personales (computadores, tabletas, celulares, entre otros) utilizados para el cumplimiento de sus obligaciones contractuales incluido el uso de las herramientas de seguridad informática definidas por la entidad.</t>
  </si>
  <si>
    <t xml:space="preserve">Estudios previos </t>
  </si>
  <si>
    <r>
      <t xml:space="preserve">19/02/2024: </t>
    </r>
    <r>
      <rPr>
        <sz val="11"/>
        <rFont val="Calibri"/>
        <family val="2"/>
        <scheme val="minor"/>
      </rPr>
      <t xml:space="preserve">no se reportó avance ni evidencias </t>
    </r>
    <r>
      <rPr>
        <b/>
        <sz val="11"/>
        <rFont val="Calibri"/>
        <family val="2"/>
        <scheme val="minor"/>
      </rPr>
      <t xml:space="preserve">
</t>
    </r>
    <r>
      <rPr>
        <sz val="11"/>
        <rFont val="Calibri"/>
        <family val="2"/>
        <scheme val="minor"/>
      </rPr>
      <t xml:space="preserve">5/04/2024: se valida reporte </t>
    </r>
  </si>
  <si>
    <t>Cierre 2023</t>
  </si>
  <si>
    <t xml:space="preserve">CIERRE DIC 2023 </t>
  </si>
  <si>
    <t>Verificado por Lore mediante correo enviado el 12/01/2024. Aplica parcialmente en la política de racionalización e trámites en actividad 9 de SIPTA y SELA, sería incluir a SSLA
9.  Identificar la interacción con otras entidades para el intercambio de datos e interoperabilidad para el procesamiento de solitudes relacionadas con la oferta institucional de trámites, servicios y reportes.</t>
  </si>
  <si>
    <t>Se verifica con María Paula y esta actividad queda en la política de integridad Act 7. Implementar y hacer seguimiento trimestral al plan de acción de la Política de Prevención de Faltas Disciplinarias 2024</t>
  </si>
  <si>
    <t>REVISIÓN DERECHO PETITICIÓN ALBERTO CONTRERAS</t>
  </si>
  <si>
    <t>03-05-2023</t>
  </si>
  <si>
    <t>DPI-FO-30</t>
  </si>
  <si>
    <r>
      <t xml:space="preserve">Fecha de actualización: </t>
    </r>
    <r>
      <rPr>
        <sz val="9"/>
        <color theme="1"/>
        <rFont val="Century Gothic"/>
        <family val="2"/>
      </rPr>
      <t>25/07/2024</t>
    </r>
  </si>
  <si>
    <t xml:space="preserve">Para la ANLA es una fortaleza contar con la implementación del SGA, lo cual contribuye a la misionalidad de la entidad y de esta manera se evidencian las buenas acciones y el compromiso con el medio ambiente que se atribuye a la necesidad de la obtención de una licencia, permiso o trámite ambiental para la ejecución de un proyecto, obra o actividad. A su vez el SGA, considera pertinente la mitigación de los impactos ambientales por medio de las acciones dirigidas a la disminución de emisiones GEI de acuerdo al alcance del sistema en la entidad. </t>
  </si>
  <si>
    <r>
      <rPr>
        <b/>
        <sz val="9"/>
        <color theme="1"/>
        <rFont val="Century Gothic"/>
        <family val="2"/>
      </rPr>
      <t xml:space="preserve">F56  </t>
    </r>
    <r>
      <rPr>
        <sz val="9"/>
        <color theme="1"/>
        <rFont val="Century Gothic"/>
        <family val="2"/>
      </rPr>
      <t xml:space="preserve">Implementación del SGA para el mejoramiento ambiental de la entidad. </t>
    </r>
  </si>
  <si>
    <t>1. Medir las emisiones GEI mediante la herramienta (GEI) adoptada por la entidad.</t>
  </si>
  <si>
    <t>2. Formular, ejecutar y hacer seguimiento  al plan de trabajo del SGA</t>
  </si>
  <si>
    <t>Resultados generados Herramienta GEI.</t>
  </si>
  <si>
    <t>Plan de trabajo SGA 2024</t>
  </si>
  <si>
    <t xml:space="preserve">SAF / GGA 
</t>
  </si>
  <si>
    <t xml:space="preserve"> Implementar acciones para la disminución de emisiones de gases de efecto invernadero- GEI generadas por las actividades administrativas que se adelantan en las instalaciones físicas de la entidad</t>
  </si>
  <si>
    <t>X
Informe de Austeridad en el Gasto</t>
  </si>
  <si>
    <t>X
SPGI</t>
  </si>
  <si>
    <t>X
Plann de trabajo interno</t>
  </si>
  <si>
    <t>Continuamente se realizan capacitaciones en temas de interés para los colaboradores de la Entidad con el fin de afianzar sus conocimientos para ser aplicados en el desarrollo de sus funciones.</t>
  </si>
  <si>
    <t>Las condiciones climáticas extremas pueden aumentar los riesgos de accidentes y enfermedades ocupacionales.</t>
  </si>
  <si>
    <r>
      <rPr>
        <b/>
        <sz val="9"/>
        <color theme="1"/>
        <rFont val="Century Gothic"/>
        <family val="2"/>
      </rPr>
      <t xml:space="preserve">F52  </t>
    </r>
    <r>
      <rPr>
        <sz val="9"/>
        <color theme="1"/>
        <rFont val="Century Gothic"/>
        <family val="2"/>
      </rPr>
      <t>Preparación para obtener la certificación en  la ISO 45001, como valor agregado de la entidad</t>
    </r>
  </si>
  <si>
    <t>Cambio Climático</t>
  </si>
  <si>
    <t xml:space="preserve">Condiciones climáticas extremas </t>
  </si>
  <si>
    <t xml:space="preserve">Lista de asistencia a capacitación sobre cambio climatico </t>
  </si>
  <si>
    <t xml:space="preserve"> Plan de trabajo </t>
  </si>
  <si>
    <t xml:space="preserve">I nforme sobre la efectividad de la estrategia de cambio climatico </t>
  </si>
  <si>
    <t>Se cuenta con profesionales compententes para asegurar la correcta operación y funcionamiento de la capacidad tecnológica a partir del monitoreo constante de las plataformas, estableciendo  requerimientos necesarios para satisfacerlos y evaluarlos frente a la situación actual de la plataforma tecnológica y del SGSI</t>
  </si>
  <si>
    <t>Implementación de tecnologías de la iformación (TI) para mitigar el cambio climático</t>
  </si>
  <si>
    <t>La adopción de tecnologías de información y prácticas sostenibles en la gestión de datos y operaciones diarias presenta una oportunidad excepcional para reducir nuestra huella de carbono y contribuir activamente a la mitigación del cambio climático. Al integrar soluciones tecnológicas innovadoras y eficientes, podemos optimizar el consumo de energía, disminuir los residuos electrónicos y promover prácticas laborales más ecológicas, posicionándonos como líderes en sostenibilidad ambiental.</t>
  </si>
  <si>
    <t>Direccionamiento, Planeación e Innovación</t>
  </si>
  <si>
    <t>Direccionamiento Tecnológico</t>
  </si>
  <si>
    <t xml:space="preserve">Gestión de Comunicaciones </t>
  </si>
  <si>
    <t>Grupo de Comunicaciones</t>
  </si>
  <si>
    <t>Dificultad en la aprobación del plan de satisfacción, por cuanto desde la fecha de envío para aprobación por parte de OAP (28-03-2023) a la fecha de aprobación en comité (25/05/2023) trasncurrieron casi 2 meses para la aprobación, situación que genera incertidumbre para iniciar las acciones previstas por la dependencias en dicho plan de trabajo, generando retraso y posibles incumplimientos en las acciones programadas.</t>
  </si>
  <si>
    <r>
      <rPr>
        <b/>
        <sz val="9"/>
        <color rgb="FF000000"/>
        <rFont val="Century Gothic"/>
        <family val="2"/>
      </rPr>
      <t xml:space="preserve">O2. </t>
    </r>
    <r>
      <rPr>
        <sz val="9"/>
        <color rgb="FF000000"/>
        <rFont val="Century Gothic"/>
        <family val="2"/>
      </rPr>
      <t>Favorecimiento del proceso de evaluación debido a la apuesta del Gobierno por la Transición energética</t>
    </r>
  </si>
  <si>
    <t xml:space="preserve">Plan anual de SST actuallizado </t>
  </si>
  <si>
    <t>Fomentar la cooperación interinstitucional para mejorar la gestión de la seguridad de la Información y la ciberseguridad,  asegurando el cumplimiento del Modelo de Seguridad y Privacidad de la Información.</t>
  </si>
  <si>
    <t>Permite liderar y coordinar mesas de trabajo con entidades del sector ambiente para realizar un seguimiento riguroso y colaborativo de la implementación de buenas prácticas de seguridad de la información, ciberseguridad y del Modelo de Seguridad y Privacidad de la Información (MSPI), con lo cual se establezca un marco de mejora continua mediante la revisión y actualización periódica de las mejores prácticas y políticas.</t>
  </si>
  <si>
    <t>Dar lineamientos en seguridad y privacidad de la información a las entidades adscritas al sector</t>
  </si>
  <si>
    <t>1. Gestionar con MinAmbiente, una mesa sectorial en donde se establezcan lineamientos en relación con los temas de seguridad y privacidad de la información y seguridad digital y continuidad de los servicios.</t>
  </si>
  <si>
    <t>2. Realizar un seguimiento a la implementación del MSPI en las entidades adscritas al sector.</t>
  </si>
  <si>
    <t>1. Soporte de Asistencia y/o plan de trabajo</t>
  </si>
  <si>
    <t>2. Soporte del seguimiento y/o identificación de acciones de mejora sectoriales</t>
  </si>
  <si>
    <t>7/31/2024</t>
  </si>
  <si>
    <t>Amenazas a la seguridad de la información, ciberseguridad y privacidad</t>
  </si>
  <si>
    <t>Grupo de Amenazas de tipo cibernético, malintencionado, accidental, ambiental y/o natural que puedan ser la causa potencial de incidentes de seguridad de la información provocando daños a uno o varios activos de información, sistemas o a la organización y sus partes interesadas de la ANLA.</t>
  </si>
  <si>
    <t>Seguridad de la información- ciberseguridad</t>
  </si>
  <si>
    <r>
      <rPr>
        <b/>
        <sz val="9"/>
        <color rgb="FF000000"/>
        <rFont val="Century Gothic"/>
        <family val="2"/>
      </rPr>
      <t>A30</t>
    </r>
    <r>
      <rPr>
        <sz val="9"/>
        <color rgb="FF000000"/>
        <rFont val="Century Gothic"/>
        <family val="2"/>
      </rPr>
      <t>. Amenazas a la seguridad de la información, ciberseguridad y privacidad</t>
    </r>
  </si>
  <si>
    <t>2. Actualizar, complementar, asegurar y mejorar el SGSI de ANLA con base en la versión ISO/IEC 27001:2022 para la vigencia 2024.</t>
  </si>
  <si>
    <t>Plan de trabajo del SGSI</t>
  </si>
  <si>
    <t>Plan de trabajo SGSI</t>
  </si>
  <si>
    <r>
      <rPr>
        <b/>
        <sz val="9"/>
        <rFont val="Century Gothic"/>
        <family val="2"/>
      </rPr>
      <t xml:space="preserve">O22 </t>
    </r>
    <r>
      <rPr>
        <sz val="9"/>
        <rFont val="Century Gothic"/>
        <family val="2"/>
      </rPr>
      <t xml:space="preserve">Aplicación de las directrices de MinTic </t>
    </r>
  </si>
  <si>
    <t>D17</t>
  </si>
  <si>
    <t>O22</t>
  </si>
  <si>
    <t>Implementar la estrategia del uso y apropiación de los servicios tecnológicos para mejorar la interoperabilidad, integración y funcionamiento de los sistemas de información de la entidad con SILA con e fin de aplicar las directrices de Min Tic</t>
  </si>
  <si>
    <t>D18</t>
  </si>
  <si>
    <t>Optimizar  la Alta Disponibilidad de los servicios tecnológicos para mejorar la intermitencia de los aplicativos y sistemas internos de la ANLA.</t>
  </si>
  <si>
    <t>D21</t>
  </si>
  <si>
    <t>Mejorar el uso y apropiación de los servicios tecnológicos para el cierre efectivo de las mesas de ayuda solicitadas por las diferentes dependencias</t>
  </si>
  <si>
    <t>D25</t>
  </si>
  <si>
    <r>
      <rPr>
        <b/>
        <sz val="9"/>
        <rFont val="Century Gothic"/>
        <family val="2"/>
      </rPr>
      <t xml:space="preserve">O22 </t>
    </r>
    <r>
      <rPr>
        <sz val="9"/>
        <rFont val="Century Gothic"/>
        <family val="2"/>
      </rPr>
      <t xml:space="preserve">Aplicación de las directrices de MinTic  </t>
    </r>
  </si>
  <si>
    <r>
      <rPr>
        <b/>
        <sz val="9"/>
        <color theme="1"/>
        <rFont val="Century Gothic"/>
        <family val="2"/>
      </rPr>
      <t>D30</t>
    </r>
    <r>
      <rPr>
        <sz val="9"/>
        <color theme="1"/>
        <rFont val="Century Gothic"/>
        <family val="2"/>
      </rPr>
      <t xml:space="preserve"> No se cuenta con una herramienta para los procesos contractuales y certificaciones</t>
    </r>
  </si>
  <si>
    <r>
      <rPr>
        <b/>
        <sz val="9"/>
        <color theme="1"/>
        <rFont val="Century Gothic"/>
        <family val="2"/>
      </rPr>
      <t>D22</t>
    </r>
    <r>
      <rPr>
        <sz val="9"/>
        <color theme="1"/>
        <rFont val="Century Gothic"/>
        <family val="2"/>
      </rPr>
      <t xml:space="preserve"> Debilidad en la unificación, articulación, acceso y oportuna actualización de los sistemas de información (Diversos sistemas de información) que sirven de base o apoyo para adelantar el control y seguimiento a POA de competencia de la ANLA.</t>
    </r>
  </si>
  <si>
    <t xml:space="preserve">D19
D20
D30
D22
</t>
  </si>
  <si>
    <t xml:space="preserve">Aplicar las buenas prácticas de la metodología Scrum y otras metodologías tales como ITIL, IREB, PMP, BMP  (a la medida que los recursos estén disponibles)  para los nuevos proyectos de software, con el propósito de evitar reprocesos en la gestión de los proyectos de desarrollo de Software. </t>
  </si>
  <si>
    <r>
      <rPr>
        <b/>
        <sz val="9"/>
        <rFont val="Century Gothic"/>
        <family val="2"/>
      </rPr>
      <t>O22</t>
    </r>
    <r>
      <rPr>
        <sz val="9"/>
        <rFont val="Century Gothic"/>
        <family val="2"/>
      </rPr>
      <t xml:space="preserve"> Aplicación de las directrices de MinTic  </t>
    </r>
  </si>
  <si>
    <t>D29</t>
  </si>
  <si>
    <t>Implementar y automatizar a través de BPMS una vez se identifique los procesos Core del negocio por parte de los equipos de SAF y OAP</t>
  </si>
  <si>
    <t>D35</t>
  </si>
  <si>
    <t>Implementar BMPS de acuerdo con el refinamiento de procesos en el marco de la disciplina BMPN, establecidos por la OAP en conjunto con las dependencias de la ANLA.</t>
  </si>
  <si>
    <t>D33</t>
  </si>
  <si>
    <t>D24</t>
  </si>
  <si>
    <t>D36</t>
  </si>
  <si>
    <t>Definir e implementar la estrategia del uso y apropiación de los servicios y controles tecnológico</t>
  </si>
  <si>
    <t>D34</t>
  </si>
  <si>
    <r>
      <rPr>
        <b/>
        <sz val="9"/>
        <rFont val="Century Gothic"/>
        <family val="2"/>
      </rPr>
      <t>O23</t>
    </r>
    <r>
      <rPr>
        <sz val="9"/>
        <rFont val="Century Gothic"/>
        <family val="2"/>
      </rPr>
      <t xml:space="preserve">  Acceso a TICS</t>
    </r>
  </si>
  <si>
    <t>D62</t>
  </si>
  <si>
    <t>D63</t>
  </si>
  <si>
    <t>A30</t>
  </si>
  <si>
    <t>F56</t>
  </si>
  <si>
    <t>  Implementar acciones para la disminución de emisiones de gases de efecto invernadero- GEI generadas por las actividades administrativas que se adelantan en las instalaciones físicas de la entidad</t>
  </si>
  <si>
    <r>
      <rPr>
        <b/>
        <sz val="9"/>
        <color rgb="FF000000"/>
        <rFont val="Century Gothic"/>
        <family val="2"/>
      </rPr>
      <t>A28</t>
    </r>
    <r>
      <rPr>
        <sz val="9"/>
        <color rgb="FF000000"/>
        <rFont val="Century Gothic"/>
        <family val="2"/>
      </rPr>
      <t>. Condiciones climáticas extremas</t>
    </r>
  </si>
  <si>
    <t xml:space="preserve">1.  Incluir en el plan anual del SST las actividades nuevas para prevenir la salud por exposición a cambio climático en la sección de actividades por demanda </t>
  </si>
  <si>
    <t xml:space="preserve"> .
Fortalecer las actividades  del Plan Anual de SST con el fin de  prevenir accidentes y enfermedades dervidadas de las condiciones climáticas extremas .</t>
  </si>
  <si>
    <t>2. Realizar socialización y/o capacitación sobre la prevención en la salud por exposición al cambio climático.</t>
  </si>
  <si>
    <t>3. Realizar entrega de los elementos de protección personal a los colaboradores</t>
  </si>
  <si>
    <t xml:space="preserve">4.  Generar un informe sobre la efectividad de la estrategia de cambio climatico </t>
  </si>
  <si>
    <r>
      <rPr>
        <b/>
        <sz val="9"/>
        <rFont val="Century Gothic"/>
        <family val="2"/>
      </rPr>
      <t>O30</t>
    </r>
    <r>
      <rPr>
        <sz val="9"/>
        <rFont val="Century Gothic"/>
        <family val="2"/>
      </rPr>
      <t xml:space="preserve"> Oportunidad del SGSI de la ANLA enfocada en Fomentar la cooperación interinstitucional para mejorar la gestión de la seguridad de la Información y la ciberseguridad,  asegurando el cumplimiento del Modelo de Seguridad y Privacidad de la Información.</t>
    </r>
  </si>
  <si>
    <t>Personal calificado para asegurar la correcta operación y funcionamiento de la infraestructura tecnológica y del SGSI</t>
  </si>
  <si>
    <r>
      <rPr>
        <b/>
        <sz val="9"/>
        <rFont val="Century Gothic"/>
        <family val="2"/>
      </rPr>
      <t>F57</t>
    </r>
    <r>
      <rPr>
        <sz val="9"/>
        <rFont val="Century Gothic"/>
        <family val="2"/>
      </rPr>
      <t xml:space="preserve"> . Personal calificado para asegurar la correcta operación y funcionamiento de la infraestructura técnologíca y del SGSI.</t>
    </r>
  </si>
  <si>
    <t xml:space="preserve">
Definir acciones que contribuyan a la  implementación y mejora del SGSI con el fin de mejorar la seguridad de la información, ciberseguridad y privacidad</t>
  </si>
  <si>
    <t>Definir acciones que contribuyan a la  implementación y mejora del SGSI con el fin de mejorar la seguridad de la información, ciberseguridad y privacidad</t>
  </si>
  <si>
    <t>F52</t>
  </si>
  <si>
    <t>A28</t>
  </si>
  <si>
    <t>Fortalecer las actividades  del Plan Anual de SST con el fin de  prevenir accidentes y enfermedades dervidadas de las condiciones climáticas extremas</t>
  </si>
  <si>
    <t>F57</t>
  </si>
  <si>
    <t>O30</t>
  </si>
  <si>
    <t>O23</t>
  </si>
  <si>
    <t>Definir lineamientos para la identificación, análisis valoración, monitoreo y seguimiento de los riesgos de seguridad de informació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</si>
</sst>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0.0000"/>
    <numFmt numFmtId="167" formatCode="d/mm/yyyy;@"/>
    <numFmt numFmtId="168" formatCode="dd/mm/yyyy"/>
  </numFmts>
  <fonts count="73"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b/>
      <sz val="8"/>
      <color indexed="81"/>
      <name val="Tahoma"/>
      <family val="2"/>
    </font>
    <font>
      <sz val="8"/>
      <color indexed="81"/>
      <name val="Tahoma"/>
      <family val="2"/>
    </font>
    <font>
      <sz val="11"/>
      <color theme="1"/>
      <name val="Calibri"/>
      <family val="2"/>
      <scheme val="minor"/>
    </font>
    <font>
      <sz val="11"/>
      <name val="Calibri"/>
      <family val="2"/>
      <scheme val="minor"/>
    </font>
    <font>
      <b/>
      <sz val="10"/>
      <color theme="1"/>
      <name val="Calibri"/>
      <family val="2"/>
      <scheme val="minor"/>
    </font>
    <font>
      <i/>
      <sz val="11"/>
      <color theme="1"/>
      <name val="Calibri"/>
      <family val="2"/>
      <scheme val="minor"/>
    </font>
    <font>
      <sz val="9"/>
      <color theme="1"/>
      <name val="Calibri"/>
      <family val="2"/>
      <scheme val="minor"/>
    </font>
    <font>
      <b/>
      <i/>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4"/>
      <color theme="1"/>
      <name val="Times New Roman"/>
      <family val="1"/>
    </font>
    <font>
      <sz val="11"/>
      <color theme="1"/>
      <name val="Times New Roman"/>
      <family val="1"/>
    </font>
    <font>
      <b/>
      <sz val="11"/>
      <color theme="1"/>
      <name val="Times New Roman"/>
      <family val="1"/>
    </font>
    <font>
      <b/>
      <u/>
      <sz val="11"/>
      <color theme="1"/>
      <name val="Times New Roman"/>
      <family val="1"/>
    </font>
    <font>
      <sz val="11"/>
      <color indexed="8"/>
      <name val="Times New Roman"/>
      <family val="1"/>
    </font>
    <font>
      <b/>
      <sz val="11"/>
      <color indexed="8"/>
      <name val="Times New Roman"/>
      <family val="1"/>
    </font>
    <font>
      <b/>
      <sz val="8"/>
      <color theme="1"/>
      <name val="Calibri"/>
      <family val="2"/>
      <scheme val="minor"/>
    </font>
    <font>
      <sz val="11"/>
      <color rgb="FFFF0000"/>
      <name val="Calibri"/>
      <family val="2"/>
      <scheme val="minor"/>
    </font>
    <font>
      <sz val="11"/>
      <color rgb="FF000000"/>
      <name val="Times New Roman"/>
      <family val="1"/>
    </font>
    <font>
      <b/>
      <sz val="11"/>
      <color rgb="FF000000"/>
      <name val="Times New Roman"/>
      <family val="1"/>
    </font>
    <font>
      <sz val="11"/>
      <color rgb="FF000000"/>
      <name val="Calibri"/>
      <family val="2"/>
      <scheme val="minor"/>
    </font>
    <font>
      <sz val="11"/>
      <color rgb="FF000000"/>
      <name val="Calibri"/>
      <family val="2"/>
    </font>
    <font>
      <sz val="11"/>
      <color theme="0"/>
      <name val="Calibri"/>
      <family val="2"/>
      <scheme val="minor"/>
    </font>
    <font>
      <b/>
      <u/>
      <sz val="11"/>
      <color rgb="FF000000"/>
      <name val="Calibri"/>
      <family val="2"/>
      <scheme val="minor"/>
    </font>
    <font>
      <b/>
      <sz val="11"/>
      <name val="Calibri"/>
      <family val="2"/>
      <scheme val="minor"/>
    </font>
    <font>
      <b/>
      <sz val="18"/>
      <color theme="1"/>
      <name val="Calibri"/>
      <family val="2"/>
      <scheme val="minor"/>
    </font>
    <font>
      <b/>
      <sz val="11"/>
      <color rgb="FF000000"/>
      <name val="Calibri"/>
      <family val="2"/>
      <scheme val="minor"/>
    </font>
    <font>
      <b/>
      <u/>
      <sz val="11"/>
      <color theme="0"/>
      <name val="Calibri"/>
      <family val="2"/>
      <scheme val="minor"/>
    </font>
    <font>
      <b/>
      <sz val="20"/>
      <color theme="1"/>
      <name val="Calibri"/>
      <family val="2"/>
      <scheme val="minor"/>
    </font>
    <font>
      <b/>
      <sz val="16"/>
      <color rgb="FF000000"/>
      <name val="Calibri"/>
      <family val="2"/>
    </font>
    <font>
      <sz val="10"/>
      <color theme="1"/>
      <name val="Calibri"/>
      <family val="2"/>
      <scheme val="minor"/>
    </font>
    <font>
      <sz val="11"/>
      <color rgb="FFFF0000"/>
      <name val="Times New Roman"/>
      <family val="1"/>
    </font>
    <font>
      <b/>
      <u/>
      <sz val="11"/>
      <name val="Times New Roman"/>
      <family val="1"/>
    </font>
    <font>
      <sz val="11"/>
      <name val="Times New Roman"/>
      <family val="1"/>
    </font>
    <font>
      <sz val="11"/>
      <name val="Calibri"/>
      <family val="2"/>
    </font>
    <font>
      <b/>
      <sz val="11"/>
      <name val="Calibri"/>
      <family val="2"/>
    </font>
    <font>
      <sz val="11"/>
      <color theme="1"/>
      <name val="Calibri"/>
      <family val="2"/>
    </font>
    <font>
      <sz val="8"/>
      <name val="Calibri"/>
      <family val="2"/>
      <scheme val="minor"/>
    </font>
    <font>
      <sz val="11"/>
      <color rgb="FFFF0000"/>
      <name val="Calibri"/>
      <family val="2"/>
    </font>
    <font>
      <b/>
      <i/>
      <sz val="9"/>
      <color theme="1"/>
      <name val="Calibri"/>
      <family val="2"/>
      <scheme val="minor"/>
    </font>
    <font>
      <sz val="11"/>
      <color rgb="FF0066FF"/>
      <name val="Calibri"/>
      <family val="2"/>
    </font>
    <font>
      <b/>
      <sz val="11"/>
      <color rgb="FF000000"/>
      <name val="Calibri"/>
      <family val="2"/>
    </font>
    <font>
      <b/>
      <sz val="11"/>
      <color rgb="FF0070C0"/>
      <name val="Calibri"/>
      <family val="2"/>
    </font>
    <font>
      <sz val="11"/>
      <color rgb="FF0070C0"/>
      <name val="Calibri"/>
      <family val="2"/>
    </font>
    <font>
      <b/>
      <sz val="11"/>
      <color theme="1"/>
      <name val="Calibri"/>
      <family val="2"/>
    </font>
    <font>
      <u/>
      <sz val="11"/>
      <color theme="10"/>
      <name val="Calibri"/>
      <family val="2"/>
      <scheme val="minor"/>
    </font>
    <font>
      <b/>
      <u/>
      <sz val="11"/>
      <name val="Calibri"/>
      <family val="2"/>
      <scheme val="minor"/>
    </font>
    <font>
      <sz val="9"/>
      <color theme="1"/>
      <name val="Century Gothic"/>
      <family val="2"/>
    </font>
    <font>
      <b/>
      <sz val="9"/>
      <color theme="1"/>
      <name val="Century Gothic"/>
      <family val="2"/>
    </font>
    <font>
      <sz val="9"/>
      <color rgb="FFFF0000"/>
      <name val="Century Gothic"/>
      <family val="2"/>
    </font>
    <font>
      <b/>
      <sz val="9"/>
      <name val="Century Gothic"/>
      <family val="2"/>
    </font>
    <font>
      <sz val="9"/>
      <name val="Century Gothic"/>
      <family val="2"/>
    </font>
    <font>
      <b/>
      <sz val="9"/>
      <color rgb="FFFF0000"/>
      <name val="Century Gothic"/>
      <family val="2"/>
    </font>
    <font>
      <strike/>
      <sz val="9"/>
      <name val="Century Gothic"/>
      <family val="2"/>
    </font>
    <font>
      <sz val="9"/>
      <color rgb="FF000000"/>
      <name val="Century Gothic"/>
      <family val="2"/>
    </font>
    <font>
      <b/>
      <sz val="9"/>
      <color rgb="FF000000"/>
      <name val="Century Gothic"/>
      <family val="2"/>
    </font>
    <font>
      <sz val="9"/>
      <color rgb="FF0066FF"/>
      <name val="Century Gothic"/>
      <family val="2"/>
    </font>
    <font>
      <i/>
      <sz val="9"/>
      <color theme="1"/>
      <name val="Century Gothic"/>
      <family val="2"/>
    </font>
    <font>
      <i/>
      <u/>
      <sz val="9"/>
      <color theme="1"/>
      <name val="Century Gothic"/>
      <family val="2"/>
    </font>
    <font>
      <b/>
      <u/>
      <sz val="9"/>
      <color theme="1"/>
      <name val="Century Gothic"/>
      <family val="2"/>
    </font>
    <font>
      <b/>
      <i/>
      <sz val="9"/>
      <color theme="1"/>
      <name val="Century Gothic"/>
      <family val="2"/>
    </font>
    <font>
      <sz val="9"/>
      <color rgb="FF305496"/>
      <name val="Century Gothic"/>
      <family val="2"/>
    </font>
    <font>
      <sz val="9"/>
      <color theme="0"/>
      <name val="Century Gothic"/>
      <family val="2"/>
    </font>
    <font>
      <b/>
      <i/>
      <sz val="9"/>
      <color rgb="FFFFFFFF"/>
      <name val="Century Gothic"/>
      <family val="2"/>
    </font>
    <font>
      <b/>
      <i/>
      <u/>
      <sz val="9"/>
      <color theme="1"/>
      <name val="Century Gothic"/>
      <family val="2"/>
    </font>
    <font>
      <sz val="11"/>
      <color theme="1"/>
      <name val="Aptos"/>
      <family val="2"/>
    </font>
    <font>
      <b/>
      <sz val="12"/>
      <color theme="1"/>
      <name val="Arial"/>
      <family val="2"/>
    </font>
    <font>
      <sz val="12"/>
      <color theme="1"/>
      <name val="Arial"/>
      <family val="2"/>
    </font>
  </fonts>
  <fills count="102">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0.249977111117893"/>
        <bgColor indexed="64"/>
      </patternFill>
    </fill>
    <fill>
      <patternFill patternType="solid">
        <fgColor rgb="FFFFFFFF"/>
        <bgColor indexed="64"/>
      </patternFill>
    </fill>
    <fill>
      <patternFill patternType="solid">
        <fgColor rgb="FFA9D08E"/>
        <bgColor indexed="64"/>
      </patternFill>
    </fill>
    <fill>
      <patternFill patternType="solid">
        <fgColor rgb="FFC6E0B4"/>
        <bgColor indexed="64"/>
      </patternFill>
    </fill>
    <fill>
      <patternFill patternType="solid">
        <fgColor rgb="FFFFFFFF"/>
        <bgColor rgb="FF000000"/>
      </patternFill>
    </fill>
    <fill>
      <patternFill patternType="solid">
        <fgColor theme="0"/>
        <bgColor indexed="64"/>
      </patternFill>
    </fill>
    <fill>
      <patternFill patternType="solid">
        <fgColor rgb="FFF2DAFA"/>
        <bgColor indexed="64"/>
      </patternFill>
    </fill>
    <fill>
      <patternFill patternType="solid">
        <fgColor rgb="FF808080"/>
        <bgColor rgb="FF000000"/>
      </patternFill>
    </fill>
    <fill>
      <patternFill patternType="solid">
        <fgColor rgb="FFD0CECE"/>
        <bgColor rgb="FF000000"/>
      </patternFill>
    </fill>
    <fill>
      <patternFill patternType="solid">
        <fgColor rgb="FFD9E1F2"/>
        <bgColor rgb="FF000000"/>
      </patternFill>
    </fill>
    <fill>
      <patternFill patternType="solid">
        <fgColor rgb="FFFCE4D6"/>
        <bgColor rgb="FF000000"/>
      </patternFill>
    </fill>
    <fill>
      <patternFill patternType="solid">
        <fgColor rgb="FFE2EFDA"/>
        <bgColor rgb="FF000000"/>
      </patternFill>
    </fill>
    <fill>
      <patternFill patternType="solid">
        <fgColor rgb="FFFFE699"/>
        <bgColor rgb="FF000000"/>
      </patternFill>
    </fill>
    <fill>
      <patternFill patternType="solid">
        <fgColor rgb="FFF8CBAD"/>
        <bgColor rgb="FF000000"/>
      </patternFill>
    </fill>
    <fill>
      <patternFill patternType="solid">
        <fgColor rgb="FFFFF2CC"/>
        <bgColor rgb="FF000000"/>
      </patternFill>
    </fill>
    <fill>
      <patternFill patternType="solid">
        <fgColor rgb="FFBF8F00"/>
        <bgColor rgb="FF000000"/>
      </patternFill>
    </fill>
    <fill>
      <patternFill patternType="solid">
        <fgColor rgb="FF00B0F0"/>
        <bgColor rgb="FF000000"/>
      </patternFill>
    </fill>
    <fill>
      <patternFill patternType="solid">
        <fgColor rgb="FFFF0066"/>
        <bgColor rgb="FF000000"/>
      </patternFill>
    </fill>
    <fill>
      <patternFill patternType="solid">
        <fgColor rgb="FFF29F3A"/>
        <bgColor rgb="FF000000"/>
      </patternFill>
    </fill>
    <fill>
      <patternFill patternType="solid">
        <fgColor rgb="FFF2DAFA"/>
        <bgColor rgb="FF000000"/>
      </patternFill>
    </fill>
    <fill>
      <patternFill patternType="solid">
        <fgColor rgb="FFC00000"/>
        <bgColor rgb="FF000000"/>
      </patternFill>
    </fill>
    <fill>
      <patternFill patternType="solid">
        <fgColor rgb="FF92D050"/>
        <bgColor rgb="FF000000"/>
      </patternFill>
    </fill>
    <fill>
      <patternFill patternType="solid">
        <fgColor rgb="FF0070C0"/>
        <bgColor rgb="FF000000"/>
      </patternFill>
    </fill>
    <fill>
      <patternFill patternType="solid">
        <fgColor rgb="FFA13083"/>
        <bgColor rgb="FF000000"/>
      </patternFill>
    </fill>
    <fill>
      <patternFill patternType="solid">
        <fgColor rgb="FF00B0F0"/>
        <bgColor indexed="64"/>
      </patternFill>
    </fill>
    <fill>
      <patternFill patternType="solid">
        <fgColor rgb="FFD9E1F2"/>
        <bgColor indexed="64"/>
      </patternFill>
    </fill>
    <fill>
      <patternFill patternType="solid">
        <fgColor rgb="FFFF0000"/>
        <bgColor rgb="FF000000"/>
      </patternFill>
    </fill>
    <fill>
      <patternFill patternType="solid">
        <fgColor rgb="FFFFFF00"/>
        <bgColor rgb="FF000000"/>
      </patternFill>
    </fill>
    <fill>
      <patternFill patternType="solid">
        <fgColor rgb="FFFF0066"/>
        <bgColor indexed="64"/>
      </patternFill>
    </fill>
    <fill>
      <patternFill patternType="solid">
        <fgColor rgb="FFE2EFDA"/>
        <bgColor indexed="64"/>
      </patternFill>
    </fill>
    <fill>
      <patternFill patternType="solid">
        <fgColor rgb="FFFCE4D6"/>
        <bgColor indexed="64"/>
      </patternFill>
    </fill>
    <fill>
      <patternFill patternType="solid">
        <fgColor theme="0"/>
        <bgColor rgb="FF000000"/>
      </patternFill>
    </fill>
    <fill>
      <patternFill patternType="solid">
        <fgColor theme="1" tint="0.499984740745262"/>
        <bgColor rgb="FF000000"/>
      </patternFill>
    </fill>
    <fill>
      <patternFill patternType="solid">
        <fgColor theme="7" tint="0.59999389629810485"/>
        <bgColor rgb="FF000000"/>
      </patternFill>
    </fill>
    <fill>
      <patternFill patternType="solid">
        <fgColor theme="8" tint="0.59999389629810485"/>
        <bgColor rgb="FF000000"/>
      </patternFill>
    </fill>
    <fill>
      <patternFill patternType="solid">
        <fgColor theme="9" tint="0.39997558519241921"/>
        <bgColor rgb="FF000000"/>
      </patternFill>
    </fill>
    <fill>
      <patternFill patternType="solid">
        <fgColor theme="5" tint="0.79998168889431442"/>
        <bgColor rgb="FF000000"/>
      </patternFill>
    </fill>
    <fill>
      <patternFill patternType="solid">
        <fgColor theme="5" tint="0.39997558519241921"/>
        <bgColor rgb="FF000000"/>
      </patternFill>
    </fill>
    <fill>
      <patternFill patternType="solid">
        <fgColor rgb="FF00B050"/>
        <bgColor indexed="64"/>
      </patternFill>
    </fill>
    <fill>
      <patternFill patternType="solid">
        <fgColor theme="6" tint="0.79998168889431442"/>
        <bgColor indexed="64"/>
      </patternFill>
    </fill>
    <fill>
      <patternFill patternType="solid">
        <fgColor rgb="FFFF7C80"/>
        <bgColor indexed="64"/>
      </patternFill>
    </fill>
    <fill>
      <patternFill patternType="solid">
        <fgColor theme="7" tint="-0.499984740745262"/>
        <bgColor indexed="64"/>
      </patternFill>
    </fill>
    <fill>
      <patternFill patternType="solid">
        <fgColor theme="4" tint="0.79998168889431442"/>
        <bgColor indexed="64"/>
      </patternFill>
    </fill>
    <fill>
      <patternFill patternType="solid">
        <fgColor rgb="FFA13083"/>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8" tint="-0.499984740745262"/>
        <bgColor indexed="64"/>
      </patternFill>
    </fill>
    <fill>
      <patternFill patternType="solid">
        <fgColor rgb="FFECFF99"/>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0000"/>
        <bgColor indexed="64"/>
      </patternFill>
    </fill>
    <fill>
      <patternFill patternType="solid">
        <fgColor rgb="FFC00000"/>
        <bgColor indexed="64"/>
      </patternFill>
    </fill>
    <fill>
      <patternFill patternType="solid">
        <fgColor theme="3"/>
        <bgColor indexed="64"/>
      </patternFill>
    </fill>
    <fill>
      <patternFill patternType="solid">
        <fgColor theme="0" tint="-4.9989318521683403E-2"/>
        <bgColor indexed="64"/>
      </patternFill>
    </fill>
    <fill>
      <patternFill patternType="solid">
        <fgColor rgb="FF84F5C8"/>
        <bgColor indexed="64"/>
      </patternFill>
    </fill>
    <fill>
      <patternFill patternType="solid">
        <fgColor theme="2" tint="-0.749992370372631"/>
        <bgColor indexed="64"/>
      </patternFill>
    </fill>
    <fill>
      <patternFill patternType="solid">
        <fgColor rgb="FFD199FF"/>
        <bgColor indexed="64"/>
      </patternFill>
    </fill>
    <fill>
      <patternFill patternType="solid">
        <fgColor rgb="FFFF99FF"/>
        <bgColor rgb="FF000000"/>
      </patternFill>
    </fill>
    <fill>
      <patternFill patternType="solid">
        <fgColor rgb="FF3399FF"/>
        <bgColor rgb="FF000000"/>
      </patternFill>
    </fill>
    <fill>
      <patternFill patternType="solid">
        <fgColor rgb="FFFF00FF"/>
        <bgColor rgb="FF000000"/>
      </patternFill>
    </fill>
    <fill>
      <patternFill patternType="solid">
        <fgColor rgb="FF0099CC"/>
        <bgColor indexed="64"/>
      </patternFill>
    </fill>
    <fill>
      <patternFill patternType="solid">
        <fgColor rgb="FFCC66FF"/>
        <bgColor rgb="FF000000"/>
      </patternFill>
    </fill>
    <fill>
      <patternFill patternType="solid">
        <fgColor rgb="FF99CC00"/>
        <bgColor rgb="FF000000"/>
      </patternFill>
    </fill>
    <fill>
      <patternFill patternType="solid">
        <fgColor rgb="FF0066FF"/>
        <bgColor rgb="FF000000"/>
      </patternFill>
    </fill>
    <fill>
      <patternFill patternType="solid">
        <fgColor rgb="FF990033"/>
        <bgColor indexed="64"/>
      </patternFill>
    </fill>
    <fill>
      <patternFill patternType="solid">
        <fgColor rgb="FFCCFF33"/>
        <bgColor rgb="FF000000"/>
      </patternFill>
    </fill>
    <fill>
      <patternFill patternType="solid">
        <fgColor rgb="FFFF5050"/>
        <bgColor rgb="FF000000"/>
      </patternFill>
    </fill>
    <fill>
      <patternFill patternType="solid">
        <fgColor rgb="FFCCFFFF"/>
        <bgColor rgb="FF000000"/>
      </patternFill>
    </fill>
    <fill>
      <patternFill patternType="solid">
        <fgColor rgb="FF99CCFF"/>
        <bgColor rgb="FF000000"/>
      </patternFill>
    </fill>
    <fill>
      <patternFill patternType="solid">
        <fgColor rgb="FF00B050"/>
        <bgColor rgb="FF000000"/>
      </patternFill>
    </fill>
    <fill>
      <patternFill patternType="solid">
        <fgColor rgb="FFCCCCFF"/>
        <bgColor rgb="FF000000"/>
      </patternFill>
    </fill>
    <fill>
      <patternFill patternType="solid">
        <fgColor rgb="FF00FFCC"/>
        <bgColor rgb="FF000000"/>
      </patternFill>
    </fill>
    <fill>
      <patternFill patternType="solid">
        <fgColor theme="2" tint="-9.9978637043366805E-2"/>
        <bgColor indexed="64"/>
      </patternFill>
    </fill>
    <fill>
      <patternFill patternType="solid">
        <fgColor theme="8"/>
        <bgColor indexed="64"/>
      </patternFill>
    </fill>
    <fill>
      <patternFill patternType="solid">
        <fgColor rgb="FF00FFCC"/>
        <bgColor indexed="64"/>
      </patternFill>
    </fill>
    <fill>
      <patternFill patternType="solid">
        <fgColor rgb="FFFFCCFF"/>
        <bgColor rgb="FF000000"/>
      </patternFill>
    </fill>
    <fill>
      <patternFill patternType="solid">
        <fgColor rgb="FFFFFFCC"/>
        <bgColor rgb="FF000000"/>
      </patternFill>
    </fill>
    <fill>
      <patternFill patternType="solid">
        <fgColor theme="7" tint="0.39997558519241921"/>
        <bgColor rgb="FF000000"/>
      </patternFill>
    </fill>
    <fill>
      <patternFill patternType="solid">
        <fgColor theme="5" tint="-0.249977111117893"/>
        <bgColor rgb="FF000000"/>
      </patternFill>
    </fill>
    <fill>
      <patternFill patternType="solid">
        <fgColor rgb="FF0070C0"/>
        <bgColor indexed="64"/>
      </patternFill>
    </fill>
    <fill>
      <patternFill patternType="solid">
        <fgColor rgb="FFFFCCCC"/>
        <bgColor indexed="64"/>
      </patternFill>
    </fill>
    <fill>
      <patternFill patternType="solid">
        <fgColor theme="9" tint="0.79998168889431442"/>
        <bgColor rgb="FF000000"/>
      </patternFill>
    </fill>
    <fill>
      <patternFill patternType="solid">
        <fgColor rgb="FF66FFFF"/>
        <bgColor rgb="FF000000"/>
      </patternFill>
    </fill>
    <fill>
      <patternFill patternType="solid">
        <fgColor rgb="FF00FF00"/>
        <bgColor rgb="FF000000"/>
      </patternFill>
    </fill>
    <fill>
      <patternFill patternType="solid">
        <fgColor rgb="FFC0C0C0"/>
        <bgColor rgb="FF000000"/>
      </patternFill>
    </fill>
    <fill>
      <patternFill patternType="solid">
        <fgColor rgb="FF0066FF"/>
        <bgColor indexed="64"/>
      </patternFill>
    </fill>
    <fill>
      <patternFill patternType="solid">
        <fgColor theme="7" tint="-0.249977111117893"/>
        <bgColor indexed="64"/>
      </patternFill>
    </fill>
    <fill>
      <patternFill patternType="solid">
        <fgColor rgb="FF00CCFF"/>
        <bgColor indexed="64"/>
      </patternFill>
    </fill>
    <fill>
      <patternFill patternType="solid">
        <fgColor theme="4" tint="0.39997558519241921"/>
        <bgColor indexed="64"/>
      </patternFill>
    </fill>
    <fill>
      <patternFill patternType="solid">
        <fgColor theme="2" tint="-0.499984740745262"/>
        <bgColor rgb="FF000000"/>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249977111117893"/>
      </left>
      <right style="thin">
        <color theme="4" tint="-0.249977111117893"/>
      </right>
      <top/>
      <bottom style="thin">
        <color theme="4" tint="-0.249977111117893"/>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medium">
        <color indexed="64"/>
      </left>
      <right style="medium">
        <color indexed="64"/>
      </right>
      <top style="thin">
        <color theme="4" tint="-0.249977111117893"/>
      </top>
      <bottom/>
      <diagonal/>
    </border>
    <border>
      <left style="medium">
        <color indexed="64"/>
      </left>
      <right style="medium">
        <color indexed="64"/>
      </right>
      <top style="thin">
        <color theme="4" tint="-0.249977111117893"/>
      </top>
      <bottom style="thin">
        <color theme="4" tint="-0.249977111117893"/>
      </bottom>
      <diagonal/>
    </border>
    <border>
      <left style="medium">
        <color indexed="64"/>
      </left>
      <right style="medium">
        <color indexed="64"/>
      </right>
      <top style="thin">
        <color theme="4" tint="-0.249977111117893"/>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style="double">
        <color indexed="64"/>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rgb="FF000000"/>
      </bottom>
      <diagonal/>
    </border>
    <border>
      <left style="thin">
        <color indexed="64"/>
      </left>
      <right style="thin">
        <color rgb="FF000000"/>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top style="thin">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s>
  <cellStyleXfs count="3">
    <xf numFmtId="0" fontId="0" fillId="0" borderId="0"/>
    <xf numFmtId="9" fontId="6" fillId="0" borderId="0" applyFont="0" applyFill="0" applyBorder="0" applyAlignment="0" applyProtection="0"/>
    <xf numFmtId="0" fontId="50" fillId="0" borderId="0" applyNumberFormat="0" applyFill="0" applyBorder="0" applyAlignment="0" applyProtection="0"/>
  </cellStyleXfs>
  <cellXfs count="1197">
    <xf numFmtId="0" fontId="0" fillId="0" borderId="0" xfId="0"/>
    <xf numFmtId="0" fontId="0" fillId="0" borderId="1" xfId="0" applyBorder="1"/>
    <xf numFmtId="0" fontId="2" fillId="3" borderId="1" xfId="0" applyFont="1" applyFill="1" applyBorder="1" applyAlignment="1">
      <alignment horizontal="center" vertical="center"/>
    </xf>
    <xf numFmtId="0" fontId="0" fillId="0" borderId="1" xfId="0" applyBorder="1" applyAlignment="1">
      <alignment horizontal="center"/>
    </xf>
    <xf numFmtId="0" fontId="0" fillId="0" borderId="0" xfId="0" applyAlignment="1">
      <alignment vertical="center"/>
    </xf>
    <xf numFmtId="0" fontId="2" fillId="3" borderId="1" xfId="0" applyFont="1" applyFill="1" applyBorder="1" applyAlignment="1">
      <alignment horizontal="center"/>
    </xf>
    <xf numFmtId="0" fontId="2" fillId="0" borderId="0" xfId="0" applyFont="1"/>
    <xf numFmtId="0" fontId="3" fillId="0" borderId="0" xfId="0" applyFont="1"/>
    <xf numFmtId="0" fontId="11" fillId="0" borderId="0" xfId="0" applyFont="1"/>
    <xf numFmtId="0" fontId="9" fillId="0" borderId="0" xfId="0" applyFont="1"/>
    <xf numFmtId="0" fontId="14" fillId="0" borderId="1" xfId="0" applyFont="1" applyBorder="1" applyAlignment="1">
      <alignment vertical="center"/>
    </xf>
    <xf numFmtId="0" fontId="3" fillId="0" borderId="0" xfId="0" applyFont="1" applyAlignment="1">
      <alignment vertical="center"/>
    </xf>
    <xf numFmtId="0" fontId="17" fillId="2" borderId="1" xfId="0" applyFont="1" applyFill="1" applyBorder="1" applyAlignment="1">
      <alignment horizontal="center"/>
    </xf>
    <xf numFmtId="0" fontId="16" fillId="0" borderId="1" xfId="0" applyFont="1" applyBorder="1" applyAlignment="1">
      <alignment horizontal="justify" vertical="center"/>
    </xf>
    <xf numFmtId="0" fontId="16" fillId="0" borderId="1" xfId="0" applyFont="1" applyBorder="1" applyAlignment="1">
      <alignment vertical="center"/>
    </xf>
    <xf numFmtId="0" fontId="16" fillId="0" borderId="1" xfId="0" applyFont="1" applyBorder="1" applyAlignment="1">
      <alignment wrapText="1"/>
    </xf>
    <xf numFmtId="0" fontId="16" fillId="0" borderId="1" xfId="0" applyFont="1" applyBorder="1" applyAlignment="1">
      <alignment horizontal="justify"/>
    </xf>
    <xf numFmtId="0" fontId="16" fillId="0" borderId="1" xfId="0" applyFont="1" applyBorder="1" applyAlignment="1">
      <alignment horizontal="justify" vertical="top"/>
    </xf>
    <xf numFmtId="0" fontId="16" fillId="0" borderId="1" xfId="0" applyFont="1" applyBorder="1"/>
    <xf numFmtId="0" fontId="0" fillId="0" borderId="0" xfId="0" applyAlignment="1">
      <alignment wrapText="1"/>
    </xf>
    <xf numFmtId="0" fontId="0" fillId="0" borderId="0" xfId="0" applyAlignment="1">
      <alignment horizontal="center"/>
    </xf>
    <xf numFmtId="0" fontId="17" fillId="2" borderId="1" xfId="0" applyFont="1" applyFill="1" applyBorder="1" applyAlignment="1">
      <alignment horizontal="center" vertical="center"/>
    </xf>
    <xf numFmtId="0" fontId="16" fillId="0" borderId="12" xfId="0" applyFont="1" applyBorder="1"/>
    <xf numFmtId="0" fontId="16" fillId="0" borderId="0" xfId="0" applyFont="1"/>
    <xf numFmtId="0" fontId="16" fillId="0" borderId="10" xfId="0" applyFont="1" applyBorder="1"/>
    <xf numFmtId="0" fontId="17" fillId="2" borderId="11" xfId="0" applyFont="1" applyFill="1" applyBorder="1" applyAlignment="1">
      <alignment horizontal="center" vertical="center" wrapText="1"/>
    </xf>
    <xf numFmtId="0" fontId="16" fillId="0" borderId="11" xfId="0" applyFont="1" applyBorder="1" applyAlignment="1">
      <alignment horizontal="center"/>
    </xf>
    <xf numFmtId="0" fontId="17" fillId="0" borderId="0" xfId="0" applyFont="1" applyAlignment="1">
      <alignment vertical="center"/>
    </xf>
    <xf numFmtId="0" fontId="17" fillId="2" borderId="11" xfId="0" applyFont="1" applyFill="1" applyBorder="1" applyAlignment="1">
      <alignment horizontal="center"/>
    </xf>
    <xf numFmtId="0" fontId="0" fillId="0" borderId="17" xfId="0" applyBorder="1"/>
    <xf numFmtId="0" fontId="14" fillId="9" borderId="0" xfId="0" applyFont="1" applyFill="1"/>
    <xf numFmtId="0" fontId="17" fillId="0" borderId="12" xfId="0" applyFont="1" applyBorder="1" applyAlignment="1">
      <alignment horizontal="left" vertical="top" wrapText="1"/>
    </xf>
    <xf numFmtId="0" fontId="17" fillId="0" borderId="11" xfId="0" applyFont="1" applyBorder="1" applyAlignment="1">
      <alignment horizontal="center"/>
    </xf>
    <xf numFmtId="0" fontId="17" fillId="0" borderId="12" xfId="0" applyFont="1" applyBorder="1"/>
    <xf numFmtId="0" fontId="25" fillId="0" borderId="0" xfId="0" applyFont="1"/>
    <xf numFmtId="0" fontId="28" fillId="7" borderId="0" xfId="0" applyFont="1" applyFill="1"/>
    <xf numFmtId="0" fontId="25" fillId="0" borderId="0" xfId="0" applyFont="1" applyAlignment="1">
      <alignment horizontal="justify" vertical="top"/>
    </xf>
    <xf numFmtId="0" fontId="25" fillId="15" borderId="0" xfId="0" applyFont="1" applyFill="1" applyAlignment="1">
      <alignment horizontal="justify" vertical="top"/>
    </xf>
    <xf numFmtId="0" fontId="3" fillId="7" borderId="0" xfId="0" applyFont="1" applyFill="1"/>
    <xf numFmtId="0" fontId="0" fillId="7" borderId="0" xfId="0" applyFill="1"/>
    <xf numFmtId="0" fontId="25" fillId="7" borderId="0" xfId="0" applyFont="1" applyFill="1"/>
    <xf numFmtId="0" fontId="25" fillId="0" borderId="0" xfId="0" applyFont="1" applyAlignment="1">
      <alignment horizontal="justify" vertical="center" readingOrder="1"/>
    </xf>
    <xf numFmtId="0" fontId="22" fillId="0" borderId="0" xfId="0" applyFont="1"/>
    <xf numFmtId="0" fontId="0" fillId="0" borderId="0" xfId="0" applyAlignment="1">
      <alignment horizontal="center" vertical="center" wrapText="1"/>
    </xf>
    <xf numFmtId="9" fontId="27" fillId="16" borderId="0" xfId="0" applyNumberFormat="1" applyFont="1" applyFill="1"/>
    <xf numFmtId="0" fontId="25" fillId="0" borderId="1" xfId="0" applyFont="1" applyBorder="1" applyAlignment="1">
      <alignment horizontal="left" vertical="center" wrapText="1"/>
    </xf>
    <xf numFmtId="0" fontId="10" fillId="16" borderId="32" xfId="0" applyFont="1" applyFill="1" applyBorder="1" applyAlignment="1">
      <alignment vertical="center" wrapText="1"/>
    </xf>
    <xf numFmtId="0" fontId="10" fillId="16" borderId="33" xfId="0" applyFont="1" applyFill="1" applyBorder="1" applyAlignment="1">
      <alignment vertical="center" wrapText="1"/>
    </xf>
    <xf numFmtId="0" fontId="2" fillId="0" borderId="16" xfId="0" applyFont="1" applyBorder="1"/>
    <xf numFmtId="0" fontId="10" fillId="16" borderId="34" xfId="0" applyFont="1" applyFill="1" applyBorder="1" applyAlignment="1">
      <alignment vertical="center" wrapText="1"/>
    </xf>
    <xf numFmtId="0" fontId="10" fillId="16" borderId="35" xfId="0" applyFont="1" applyFill="1" applyBorder="1" applyAlignment="1">
      <alignment horizontal="left" vertical="center" wrapText="1"/>
    </xf>
    <xf numFmtId="0" fontId="10" fillId="16" borderId="36" xfId="0" applyFont="1" applyFill="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vertical="center"/>
    </xf>
    <xf numFmtId="0" fontId="0" fillId="0" borderId="1" xfId="0" applyBorder="1" applyAlignment="1">
      <alignment horizontal="left" vertical="center"/>
    </xf>
    <xf numFmtId="0" fontId="7" fillId="0" borderId="1" xfId="0" applyFont="1" applyBorder="1" applyAlignment="1">
      <alignment horizontal="center" vertical="center" wrapText="1"/>
    </xf>
    <xf numFmtId="0" fontId="0" fillId="16" borderId="1" xfId="0" applyFill="1" applyBorder="1" applyAlignment="1">
      <alignment horizontal="left" vertical="center" wrapText="1"/>
    </xf>
    <xf numFmtId="0" fontId="26" fillId="18" borderId="12" xfId="0" applyFont="1" applyFill="1" applyBorder="1" applyAlignment="1">
      <alignment wrapText="1"/>
    </xf>
    <xf numFmtId="0" fontId="26" fillId="19" borderId="12" xfId="0" applyFont="1" applyFill="1" applyBorder="1" applyAlignment="1">
      <alignment wrapText="1"/>
    </xf>
    <xf numFmtId="0" fontId="26" fillId="20" borderId="12" xfId="0" applyFont="1" applyFill="1" applyBorder="1" applyAlignment="1">
      <alignment wrapText="1"/>
    </xf>
    <xf numFmtId="0" fontId="26" fillId="22" borderId="12" xfId="0" applyFont="1" applyFill="1" applyBorder="1" applyAlignment="1">
      <alignment wrapText="1"/>
    </xf>
    <xf numFmtId="0" fontId="26" fillId="21" borderId="12" xfId="0" applyFont="1" applyFill="1" applyBorder="1" applyAlignment="1">
      <alignment wrapText="1"/>
    </xf>
    <xf numFmtId="0" fontId="26" fillId="24" borderId="12" xfId="0" applyFont="1" applyFill="1" applyBorder="1" applyAlignment="1">
      <alignment wrapText="1"/>
    </xf>
    <xf numFmtId="0" fontId="26" fillId="28" borderId="12" xfId="0" applyFont="1" applyFill="1" applyBorder="1" applyAlignment="1">
      <alignment wrapText="1"/>
    </xf>
    <xf numFmtId="0" fontId="26" fillId="25" borderId="12" xfId="0" applyFont="1" applyFill="1" applyBorder="1" applyAlignment="1">
      <alignment wrapText="1"/>
    </xf>
    <xf numFmtId="0" fontId="26" fillId="23" borderId="12" xfId="0" applyFont="1" applyFill="1" applyBorder="1" applyAlignment="1">
      <alignment wrapText="1"/>
    </xf>
    <xf numFmtId="0" fontId="26" fillId="26" borderId="12" xfId="0" applyFont="1" applyFill="1" applyBorder="1" applyAlignment="1">
      <alignment wrapText="1"/>
    </xf>
    <xf numFmtId="0" fontId="26" fillId="29" borderId="12" xfId="0" applyFont="1" applyFill="1" applyBorder="1" applyAlignment="1">
      <alignment wrapText="1"/>
    </xf>
    <xf numFmtId="0" fontId="26" fillId="31" borderId="12" xfId="0" applyFont="1" applyFill="1" applyBorder="1" applyAlignment="1">
      <alignment wrapText="1"/>
    </xf>
    <xf numFmtId="0" fontId="26" fillId="27" borderId="12" xfId="0" applyFont="1" applyFill="1" applyBorder="1" applyAlignment="1">
      <alignment wrapText="1"/>
    </xf>
    <xf numFmtId="0" fontId="26" fillId="30" borderId="12" xfId="0" applyFont="1" applyFill="1" applyBorder="1" applyAlignment="1">
      <alignment wrapText="1"/>
    </xf>
    <xf numFmtId="0" fontId="26" fillId="32" borderId="12" xfId="0" applyFont="1" applyFill="1" applyBorder="1" applyAlignment="1">
      <alignment wrapText="1"/>
    </xf>
    <xf numFmtId="0" fontId="26" fillId="33" borderId="25" xfId="0" applyFont="1" applyFill="1" applyBorder="1" applyAlignment="1">
      <alignment wrapText="1"/>
    </xf>
    <xf numFmtId="0" fontId="26" fillId="34" borderId="12" xfId="0" applyFont="1" applyFill="1" applyBorder="1" applyAlignment="1">
      <alignment wrapText="1"/>
    </xf>
    <xf numFmtId="0" fontId="26" fillId="37" borderId="12" xfId="0" applyFont="1" applyFill="1" applyBorder="1" applyAlignment="1">
      <alignment wrapText="1"/>
    </xf>
    <xf numFmtId="0" fontId="26" fillId="38" borderId="13" xfId="0" applyFont="1" applyFill="1" applyBorder="1" applyAlignment="1">
      <alignment wrapText="1"/>
    </xf>
    <xf numFmtId="0" fontId="25" fillId="16" borderId="0" xfId="0" applyFont="1" applyFill="1" applyAlignment="1">
      <alignment horizontal="center" vertical="top" wrapText="1"/>
    </xf>
    <xf numFmtId="0" fontId="25" fillId="18" borderId="1" xfId="0" applyFont="1" applyFill="1" applyBorder="1" applyAlignment="1">
      <alignment horizontal="left" vertical="center" wrapText="1"/>
    </xf>
    <xf numFmtId="0" fontId="0" fillId="12" borderId="1" xfId="0" applyFill="1" applyBorder="1" applyAlignment="1">
      <alignment horizontal="left" vertical="center" wrapText="1"/>
    </xf>
    <xf numFmtId="0" fontId="7" fillId="19" borderId="1" xfId="0" applyFont="1" applyFill="1" applyBorder="1" applyAlignment="1">
      <alignment horizontal="left" vertical="center" wrapText="1"/>
    </xf>
    <xf numFmtId="0" fontId="7" fillId="20" borderId="1" xfId="0" applyFont="1" applyFill="1" applyBorder="1" applyAlignment="1">
      <alignment horizontal="left" vertical="center" wrapText="1"/>
    </xf>
    <xf numFmtId="0" fontId="7" fillId="21" borderId="1" xfId="0" applyFont="1" applyFill="1" applyBorder="1" applyAlignment="1">
      <alignment horizontal="left" vertical="center" wrapText="1"/>
    </xf>
    <xf numFmtId="0" fontId="7" fillId="22" borderId="1" xfId="0" applyFont="1" applyFill="1" applyBorder="1" applyAlignment="1">
      <alignment horizontal="left" vertical="center" wrapText="1"/>
    </xf>
    <xf numFmtId="0" fontId="25" fillId="21" borderId="1" xfId="0" applyFont="1" applyFill="1" applyBorder="1" applyAlignment="1">
      <alignment horizontal="left" vertical="center" wrapText="1"/>
    </xf>
    <xf numFmtId="0" fontId="7" fillId="35" borderId="1" xfId="0" applyFont="1" applyFill="1" applyBorder="1" applyAlignment="1">
      <alignment horizontal="left" vertical="center" wrapText="1"/>
    </xf>
    <xf numFmtId="0" fontId="7" fillId="40" borderId="1" xfId="0" applyFont="1" applyFill="1" applyBorder="1" applyAlignment="1">
      <alignment horizontal="left" vertical="center" wrapText="1"/>
    </xf>
    <xf numFmtId="0" fontId="25" fillId="25" borderId="1" xfId="0" applyFont="1" applyFill="1" applyBorder="1" applyAlignment="1">
      <alignment horizontal="left" vertical="center" wrapText="1"/>
    </xf>
    <xf numFmtId="0" fontId="25" fillId="23" borderId="1" xfId="0" applyFont="1" applyFill="1" applyBorder="1" applyAlignment="1">
      <alignment horizontal="left" vertical="center" wrapText="1"/>
    </xf>
    <xf numFmtId="0" fontId="25" fillId="36" borderId="1" xfId="0" applyFont="1" applyFill="1" applyBorder="1" applyAlignment="1">
      <alignment horizontal="left" vertical="center" wrapText="1"/>
    </xf>
    <xf numFmtId="0" fontId="25" fillId="26" borderId="1" xfId="0" applyFont="1" applyFill="1" applyBorder="1" applyAlignment="1">
      <alignment horizontal="left" vertical="center" wrapText="1"/>
    </xf>
    <xf numFmtId="0" fontId="25" fillId="20" borderId="1" xfId="0" applyFont="1" applyFill="1" applyBorder="1" applyAlignment="1">
      <alignment horizontal="left" vertical="center" wrapText="1"/>
    </xf>
    <xf numFmtId="0" fontId="25" fillId="27" borderId="1" xfId="0" applyFont="1" applyFill="1" applyBorder="1" applyAlignment="1">
      <alignment horizontal="left" vertical="center" wrapText="1"/>
    </xf>
    <xf numFmtId="0" fontId="25" fillId="28" borderId="1" xfId="0" applyFont="1" applyFill="1" applyBorder="1" applyAlignment="1">
      <alignment horizontal="left" vertical="center" wrapText="1"/>
    </xf>
    <xf numFmtId="0" fontId="25" fillId="29" borderId="1" xfId="0" applyFont="1" applyFill="1" applyBorder="1" applyAlignment="1">
      <alignment horizontal="left" vertical="center" wrapText="1"/>
    </xf>
    <xf numFmtId="0" fontId="7" fillId="30" borderId="1" xfId="0" applyFont="1" applyFill="1" applyBorder="1" applyAlignment="1">
      <alignment horizontal="left" vertical="center" wrapText="1"/>
    </xf>
    <xf numFmtId="0" fontId="7" fillId="31" borderId="1" xfId="0" applyFont="1" applyFill="1" applyBorder="1" applyAlignment="1">
      <alignment horizontal="left" vertical="center" wrapText="1"/>
    </xf>
    <xf numFmtId="0" fontId="7" fillId="32" borderId="1" xfId="0" applyFont="1" applyFill="1" applyBorder="1" applyAlignment="1">
      <alignment horizontal="left" vertical="center" wrapText="1"/>
    </xf>
    <xf numFmtId="0" fontId="7" fillId="24" borderId="1" xfId="0" applyFont="1" applyFill="1" applyBorder="1" applyAlignment="1">
      <alignment horizontal="left" vertical="center" wrapText="1"/>
    </xf>
    <xf numFmtId="0" fontId="25" fillId="17" borderId="1"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25" fillId="41" borderId="1" xfId="0" applyFont="1" applyFill="1" applyBorder="1" applyAlignment="1">
      <alignment horizontal="left" vertical="center" wrapText="1"/>
    </xf>
    <xf numFmtId="0" fontId="25" fillId="30" borderId="1" xfId="0" applyFont="1" applyFill="1" applyBorder="1" applyAlignment="1">
      <alignment horizontal="left" vertical="center" wrapText="1"/>
    </xf>
    <xf numFmtId="0" fontId="7" fillId="36" borderId="1" xfId="0" applyFont="1" applyFill="1" applyBorder="1" applyAlignment="1">
      <alignment horizontal="left" vertical="center" wrapText="1"/>
    </xf>
    <xf numFmtId="0" fontId="2" fillId="0" borderId="1" xfId="0" applyFont="1" applyBorder="1" applyAlignment="1">
      <alignment horizontal="left" vertical="center" wrapText="1"/>
    </xf>
    <xf numFmtId="0" fontId="29" fillId="0" borderId="1" xfId="0" applyFont="1" applyBorder="1" applyAlignment="1">
      <alignment horizontal="left" vertical="center" wrapText="1"/>
    </xf>
    <xf numFmtId="0" fontId="2" fillId="16" borderId="1" xfId="0" applyFont="1" applyFill="1" applyBorder="1" applyAlignment="1">
      <alignment horizontal="left" vertical="center" wrapText="1"/>
    </xf>
    <xf numFmtId="0" fontId="7" fillId="34" borderId="1" xfId="0" applyFont="1" applyFill="1" applyBorder="1" applyAlignment="1">
      <alignment horizontal="left" vertical="center" wrapText="1"/>
    </xf>
    <xf numFmtId="0" fontId="7" fillId="2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37" borderId="1" xfId="0" applyFont="1" applyFill="1" applyBorder="1" applyAlignment="1">
      <alignment horizontal="left" vertical="center" wrapText="1"/>
    </xf>
    <xf numFmtId="0" fontId="25" fillId="24" borderId="1" xfId="0" applyFont="1" applyFill="1" applyBorder="1" applyAlignment="1">
      <alignment horizontal="left" vertical="center" wrapText="1"/>
    </xf>
    <xf numFmtId="0" fontId="7" fillId="25" borderId="1" xfId="0" applyFont="1" applyFill="1" applyBorder="1" applyAlignment="1">
      <alignment horizontal="left" vertical="center" wrapText="1"/>
    </xf>
    <xf numFmtId="0" fontId="7" fillId="39" borderId="1"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26" fillId="0" borderId="10" xfId="0" applyFont="1" applyBorder="1" applyAlignment="1">
      <alignment horizontal="left" vertical="center" wrapText="1"/>
    </xf>
    <xf numFmtId="0" fontId="26" fillId="0" borderId="18" xfId="0" applyFont="1" applyBorder="1" applyAlignment="1">
      <alignment horizontal="left" vertical="center" wrapText="1"/>
    </xf>
    <xf numFmtId="0" fontId="0" fillId="0" borderId="1" xfId="0" applyBorder="1" applyAlignment="1">
      <alignment horizontal="center" vertical="center"/>
    </xf>
    <xf numFmtId="0" fontId="0" fillId="0" borderId="30" xfId="0" applyBorder="1" applyAlignment="1">
      <alignment vertical="center"/>
    </xf>
    <xf numFmtId="0" fontId="0" fillId="0" borderId="8" xfId="0" applyBorder="1" applyAlignment="1">
      <alignment horizontal="center" vertical="center"/>
    </xf>
    <xf numFmtId="0" fontId="25" fillId="16" borderId="1" xfId="0" applyFont="1" applyFill="1" applyBorder="1" applyAlignment="1">
      <alignment horizontal="justify" vertical="center" wrapText="1"/>
    </xf>
    <xf numFmtId="0" fontId="2" fillId="0" borderId="3" xfId="0" applyFont="1" applyBorder="1" applyAlignment="1">
      <alignment horizontal="center" vertical="center"/>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0" xfId="0" applyFont="1" applyBorder="1" applyAlignment="1">
      <alignment horizontal="left" vertical="center" wrapText="1"/>
    </xf>
    <xf numFmtId="0" fontId="16" fillId="0" borderId="0" xfId="0" applyFont="1" applyAlignment="1">
      <alignment horizontal="left" vertical="top" wrapText="1"/>
    </xf>
    <xf numFmtId="0" fontId="16" fillId="0" borderId="10" xfId="0" applyFont="1" applyBorder="1" applyAlignment="1">
      <alignment horizontal="left" vertical="top" wrapText="1"/>
    </xf>
    <xf numFmtId="0" fontId="7" fillId="0" borderId="1" xfId="0" applyFont="1" applyBorder="1" applyAlignment="1">
      <alignment horizontal="left" vertical="center" wrapText="1"/>
    </xf>
    <xf numFmtId="0" fontId="0" fillId="16" borderId="0" xfId="0" applyFill="1"/>
    <xf numFmtId="0" fontId="35" fillId="0" borderId="1" xfId="0" applyFont="1" applyBorder="1"/>
    <xf numFmtId="0" fontId="35" fillId="0" borderId="1" xfId="0" applyFont="1" applyBorder="1" applyAlignment="1">
      <alignment horizontal="justify" vertical="top"/>
    </xf>
    <xf numFmtId="0" fontId="8" fillId="0" borderId="1" xfId="0" applyFont="1" applyBorder="1" applyAlignment="1">
      <alignment horizontal="left" vertical="center" wrapText="1"/>
    </xf>
    <xf numFmtId="0" fontId="35" fillId="0" borderId="1" xfId="0" applyFont="1" applyBorder="1" applyAlignment="1">
      <alignment horizontal="justify" vertical="center" wrapText="1"/>
    </xf>
    <xf numFmtId="0" fontId="35" fillId="0" borderId="0" xfId="0" applyFont="1"/>
    <xf numFmtId="0" fontId="26" fillId="16" borderId="0" xfId="0" applyFont="1" applyFill="1" applyAlignment="1">
      <alignment wrapText="1"/>
    </xf>
    <xf numFmtId="0" fontId="0" fillId="16" borderId="0" xfId="0" applyFill="1" applyAlignment="1">
      <alignment horizontal="justify" vertical="top" wrapText="1"/>
    </xf>
    <xf numFmtId="0" fontId="26" fillId="42" borderId="0" xfId="0" applyFont="1" applyFill="1" applyAlignment="1">
      <alignment wrapText="1"/>
    </xf>
    <xf numFmtId="0" fontId="26" fillId="16" borderId="0" xfId="0" applyFont="1" applyFill="1" applyAlignment="1">
      <alignment horizontal="left" vertical="center" wrapText="1"/>
    </xf>
    <xf numFmtId="0" fontId="27" fillId="16" borderId="0" xfId="0" applyFont="1" applyFill="1"/>
    <xf numFmtId="0" fontId="32" fillId="16" borderId="0" xfId="0" applyFont="1" applyFill="1"/>
    <xf numFmtId="0" fontId="7" fillId="42" borderId="1" xfId="0" applyFont="1" applyFill="1" applyBorder="1" applyAlignment="1">
      <alignment horizontal="left" vertical="center" wrapText="1"/>
    </xf>
    <xf numFmtId="0" fontId="0" fillId="16" borderId="0" xfId="0" applyFill="1" applyAlignment="1">
      <alignment horizontal="center" vertical="top" wrapText="1"/>
    </xf>
    <xf numFmtId="0" fontId="2" fillId="0" borderId="1" xfId="0" applyFont="1" applyBorder="1" applyAlignment="1">
      <alignment vertical="top" wrapText="1"/>
    </xf>
    <xf numFmtId="0" fontId="2" fillId="5" borderId="1" xfId="0" applyFont="1" applyFill="1" applyBorder="1" applyAlignment="1">
      <alignment horizontal="center" vertical="center" wrapText="1"/>
    </xf>
    <xf numFmtId="0" fontId="25" fillId="16"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25" fillId="16" borderId="1" xfId="0" applyFont="1" applyFill="1" applyBorder="1" applyAlignment="1">
      <alignment horizontal="center" vertical="center" wrapText="1"/>
    </xf>
    <xf numFmtId="0" fontId="25" fillId="16" borderId="1" xfId="0" applyFont="1" applyFill="1" applyBorder="1" applyAlignment="1">
      <alignment vertical="center" wrapText="1"/>
    </xf>
    <xf numFmtId="0" fontId="2" fillId="6" borderId="1" xfId="0" applyFont="1" applyFill="1" applyBorder="1" applyAlignment="1">
      <alignment vertical="center" wrapText="1"/>
    </xf>
    <xf numFmtId="0" fontId="0" fillId="0" borderId="1" xfId="0" applyBorder="1" applyAlignment="1">
      <alignment vertical="center" wrapText="1"/>
    </xf>
    <xf numFmtId="0" fontId="38" fillId="0" borderId="1" xfId="0" applyFont="1" applyBorder="1" applyAlignment="1">
      <alignment horizontal="justify" vertical="center"/>
    </xf>
    <xf numFmtId="0" fontId="38" fillId="0" borderId="1" xfId="0" applyFont="1" applyBorder="1" applyAlignment="1">
      <alignment horizontal="justify"/>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4" borderId="1" xfId="0" applyFont="1" applyFill="1" applyBorder="1" applyAlignment="1">
      <alignment vertical="center" wrapText="1"/>
    </xf>
    <xf numFmtId="0" fontId="2" fillId="4" borderId="1" xfId="0" applyFont="1" applyFill="1" applyBorder="1" applyAlignment="1">
      <alignment horizontal="center" vertical="center" wrapText="1"/>
    </xf>
    <xf numFmtId="0" fontId="0" fillId="16" borderId="0" xfId="0" applyFill="1" applyAlignment="1">
      <alignment vertical="center"/>
    </xf>
    <xf numFmtId="0" fontId="2" fillId="5" borderId="1" xfId="0" applyFont="1" applyFill="1" applyBorder="1" applyAlignment="1">
      <alignment vertical="center" wrapText="1"/>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1" xfId="0" applyFont="1" applyBorder="1" applyAlignment="1">
      <alignment horizontal="justify" vertical="center"/>
    </xf>
    <xf numFmtId="0" fontId="7" fillId="0" borderId="1" xfId="0" applyFont="1" applyBorder="1" applyAlignment="1">
      <alignment wrapText="1"/>
    </xf>
    <xf numFmtId="0" fontId="0" fillId="0" borderId="27" xfId="0" applyBorder="1" applyAlignment="1">
      <alignment vertical="center" wrapText="1"/>
    </xf>
    <xf numFmtId="0" fontId="0" fillId="0" borderId="1" xfId="0" applyBorder="1" applyAlignment="1">
      <alignment horizontal="left" vertical="top" wrapText="1"/>
    </xf>
    <xf numFmtId="0" fontId="7" fillId="16" borderId="1" xfId="0" applyFont="1" applyFill="1" applyBorder="1" applyAlignment="1">
      <alignment horizontal="left" vertical="center" wrapText="1"/>
    </xf>
    <xf numFmtId="0" fontId="7" fillId="0" borderId="1" xfId="0" applyFont="1" applyBorder="1" applyAlignment="1">
      <alignment vertical="center" wrapText="1"/>
    </xf>
    <xf numFmtId="0" fontId="0" fillId="16" borderId="1" xfId="0" applyFill="1" applyBorder="1" applyAlignment="1">
      <alignment horizontal="left" vertical="top" wrapText="1"/>
    </xf>
    <xf numFmtId="0" fontId="0" fillId="16" borderId="1" xfId="0" applyFill="1" applyBorder="1" applyAlignment="1">
      <alignment horizontal="justify" vertical="center" wrapText="1"/>
    </xf>
    <xf numFmtId="0" fontId="26" fillId="0" borderId="41" xfId="0" applyFont="1" applyBorder="1" applyAlignment="1">
      <alignment wrapText="1"/>
    </xf>
    <xf numFmtId="0" fontId="26" fillId="15" borderId="3" xfId="0" applyFont="1" applyFill="1" applyBorder="1" applyAlignment="1">
      <alignment wrapText="1"/>
    </xf>
    <xf numFmtId="0" fontId="7" fillId="16" borderId="1" xfId="0" applyFont="1" applyFill="1" applyBorder="1" applyAlignment="1">
      <alignment horizontal="center" vertical="center" wrapText="1"/>
    </xf>
    <xf numFmtId="0" fontId="26" fillId="16" borderId="1" xfId="0" applyFont="1" applyFill="1" applyBorder="1" applyAlignment="1">
      <alignment wrapText="1"/>
    </xf>
    <xf numFmtId="0" fontId="25" fillId="42" borderId="2" xfId="0" applyFont="1" applyFill="1" applyBorder="1" applyAlignment="1">
      <alignment horizontal="center" vertical="center" wrapText="1"/>
    </xf>
    <xf numFmtId="0" fontId="25" fillId="42" borderId="3" xfId="0" applyFont="1" applyFill="1" applyBorder="1" applyAlignment="1">
      <alignment horizontal="center" vertical="center" wrapText="1"/>
    </xf>
    <xf numFmtId="0" fontId="0" fillId="0" borderId="19" xfId="0" applyBorder="1"/>
    <xf numFmtId="0" fontId="26" fillId="0" borderId="1" xfId="0" applyFont="1" applyBorder="1" applyAlignment="1">
      <alignment wrapText="1"/>
    </xf>
    <xf numFmtId="0" fontId="0" fillId="0" borderId="1" xfId="0" applyBorder="1" applyAlignment="1">
      <alignment wrapText="1"/>
    </xf>
    <xf numFmtId="0" fontId="2" fillId="0" borderId="2" xfId="0" applyFont="1" applyBorder="1" applyAlignment="1">
      <alignment horizontal="center" vertical="center"/>
    </xf>
    <xf numFmtId="0" fontId="25" fillId="16" borderId="2" xfId="0" applyFont="1" applyFill="1" applyBorder="1" applyAlignment="1">
      <alignment horizontal="center" vertical="center" wrapText="1"/>
    </xf>
    <xf numFmtId="0" fontId="25" fillId="16" borderId="3" xfId="0" applyFont="1" applyFill="1" applyBorder="1" applyAlignment="1">
      <alignment horizontal="center" vertical="center" wrapText="1"/>
    </xf>
    <xf numFmtId="0" fontId="7" fillId="16" borderId="1" xfId="0" applyFont="1" applyFill="1" applyBorder="1" applyAlignment="1">
      <alignment horizontal="justify" vertical="center" wrapText="1"/>
    </xf>
    <xf numFmtId="0" fontId="2" fillId="0" borderId="1" xfId="0" applyFont="1" applyBorder="1" applyAlignment="1">
      <alignment horizontal="center" vertical="center" wrapText="1"/>
    </xf>
    <xf numFmtId="0" fontId="7" fillId="84" borderId="1" xfId="0" applyFont="1" applyFill="1" applyBorder="1" applyAlignment="1">
      <alignment horizontal="left" vertical="center" wrapText="1"/>
    </xf>
    <xf numFmtId="0" fontId="7" fillId="61" borderId="1" xfId="0" applyFont="1" applyFill="1" applyBorder="1" applyAlignment="1">
      <alignment horizontal="left" vertical="center" wrapText="1"/>
    </xf>
    <xf numFmtId="0" fontId="25" fillId="11" borderId="1" xfId="0" applyFont="1" applyFill="1" applyBorder="1" applyAlignment="1">
      <alignment horizontal="left" vertical="center" wrapText="1"/>
    </xf>
    <xf numFmtId="0" fontId="7" fillId="55" borderId="1" xfId="0" applyFont="1" applyFill="1" applyBorder="1" applyAlignment="1">
      <alignment horizontal="left" vertical="center" wrapText="1"/>
    </xf>
    <xf numFmtId="0" fontId="25" fillId="6" borderId="19" xfId="0" applyFont="1" applyFill="1" applyBorder="1" applyAlignment="1">
      <alignment vertical="center" wrapText="1"/>
    </xf>
    <xf numFmtId="0" fontId="0" fillId="16" borderId="2" xfId="0" applyFill="1" applyBorder="1" applyAlignment="1">
      <alignment horizontal="left" vertical="center" wrapText="1"/>
    </xf>
    <xf numFmtId="0" fontId="7" fillId="85" borderId="8" xfId="0" applyFont="1" applyFill="1" applyBorder="1" applyAlignment="1">
      <alignment horizontal="left" vertical="center" wrapText="1"/>
    </xf>
    <xf numFmtId="0" fontId="25" fillId="16" borderId="3" xfId="0" applyFont="1" applyFill="1" applyBorder="1" applyAlignment="1">
      <alignment vertical="center" wrapText="1"/>
    </xf>
    <xf numFmtId="0" fontId="7" fillId="86" borderId="1" xfId="0" applyFont="1" applyFill="1" applyBorder="1" applyAlignment="1">
      <alignment horizontal="left" vertical="center" wrapText="1"/>
    </xf>
    <xf numFmtId="0" fontId="26" fillId="24" borderId="1" xfId="0" applyFont="1" applyFill="1" applyBorder="1" applyAlignment="1">
      <alignment wrapText="1"/>
    </xf>
    <xf numFmtId="0" fontId="7" fillId="87" borderId="1" xfId="0" applyFont="1" applyFill="1" applyBorder="1" applyAlignment="1">
      <alignment horizontal="left" vertical="center" wrapText="1"/>
    </xf>
    <xf numFmtId="0" fontId="25" fillId="53" borderId="19" xfId="0" applyFont="1" applyFill="1" applyBorder="1" applyAlignment="1">
      <alignment vertical="center" wrapText="1"/>
    </xf>
    <xf numFmtId="0" fontId="7" fillId="49" borderId="8" xfId="0" applyFont="1" applyFill="1" applyBorder="1" applyAlignment="1">
      <alignment horizontal="left" vertical="center" wrapText="1"/>
    </xf>
    <xf numFmtId="0" fontId="7" fillId="70" borderId="27" xfId="0" applyFont="1" applyFill="1" applyBorder="1" applyAlignment="1">
      <alignment horizontal="left" vertical="center" wrapText="1"/>
    </xf>
    <xf numFmtId="0" fontId="25" fillId="9" borderId="1" xfId="0" applyFont="1" applyFill="1" applyBorder="1" applyAlignment="1">
      <alignment vertical="center" wrapText="1"/>
    </xf>
    <xf numFmtId="0" fontId="7" fillId="88" borderId="1" xfId="0" applyFont="1" applyFill="1" applyBorder="1" applyAlignment="1">
      <alignment horizontal="left" vertical="center" wrapText="1"/>
    </xf>
    <xf numFmtId="0" fontId="7" fillId="89" borderId="1" xfId="0" applyFont="1" applyFill="1" applyBorder="1" applyAlignment="1">
      <alignment horizontal="left" vertical="center" wrapText="1"/>
    </xf>
    <xf numFmtId="0" fontId="7" fillId="46" borderId="1" xfId="0" applyFont="1" applyFill="1" applyBorder="1" applyAlignment="1">
      <alignment horizontal="left" vertical="center" wrapText="1"/>
    </xf>
    <xf numFmtId="0" fontId="7" fillId="90" borderId="1" xfId="0" applyFont="1" applyFill="1" applyBorder="1" applyAlignment="1">
      <alignment horizontal="left" vertical="center" wrapText="1"/>
    </xf>
    <xf numFmtId="0" fontId="7" fillId="91" borderId="1" xfId="0" applyFont="1" applyFill="1" applyBorder="1" applyAlignment="1">
      <alignment horizontal="left" vertical="center" wrapText="1"/>
    </xf>
    <xf numFmtId="0" fontId="7" fillId="92" borderId="1" xfId="0" applyFont="1" applyFill="1" applyBorder="1" applyAlignment="1">
      <alignment horizontal="left" vertical="center" wrapText="1"/>
    </xf>
    <xf numFmtId="0" fontId="25" fillId="75" borderId="6" xfId="0" applyFont="1" applyFill="1" applyBorder="1" applyAlignment="1">
      <alignment vertical="center" wrapText="1"/>
    </xf>
    <xf numFmtId="0" fontId="25" fillId="0" borderId="41" xfId="0" applyFont="1" applyBorder="1" applyAlignment="1">
      <alignment vertical="center" wrapText="1"/>
    </xf>
    <xf numFmtId="0" fontId="7" fillId="93" borderId="1" xfId="0" applyFont="1" applyFill="1" applyBorder="1" applyAlignment="1">
      <alignment horizontal="left" vertical="center" wrapText="1"/>
    </xf>
    <xf numFmtId="0" fontId="7" fillId="94" borderId="1" xfId="0" applyFont="1" applyFill="1" applyBorder="1" applyAlignment="1">
      <alignment horizontal="left" vertical="center" wrapText="1"/>
    </xf>
    <xf numFmtId="0" fontId="25" fillId="51" borderId="1" xfId="0" applyFont="1" applyFill="1" applyBorder="1" applyAlignment="1">
      <alignment vertical="center" wrapText="1"/>
    </xf>
    <xf numFmtId="0" fontId="25" fillId="0" borderId="1" xfId="0" applyFont="1" applyBorder="1" applyAlignment="1">
      <alignment vertical="center" wrapText="1"/>
    </xf>
    <xf numFmtId="0" fontId="7" fillId="69" borderId="1" xfId="0" applyFont="1" applyFill="1" applyBorder="1" applyAlignment="1">
      <alignment horizontal="left" vertical="center" wrapText="1"/>
    </xf>
    <xf numFmtId="0" fontId="7" fillId="95" borderId="1" xfId="0" applyFont="1" applyFill="1" applyBorder="1" applyAlignment="1">
      <alignment horizontal="left" vertical="center" wrapText="1"/>
    </xf>
    <xf numFmtId="0" fontId="7" fillId="96" borderId="1" xfId="0" applyFont="1" applyFill="1" applyBorder="1" applyAlignment="1">
      <alignment horizontal="left" vertical="center" wrapText="1"/>
    </xf>
    <xf numFmtId="0" fontId="0" fillId="16" borderId="1" xfId="0" applyFill="1" applyBorder="1" applyAlignment="1">
      <alignment wrapText="1"/>
    </xf>
    <xf numFmtId="0" fontId="0" fillId="97" borderId="1" xfId="0" applyFill="1" applyBorder="1" applyAlignment="1">
      <alignment horizontal="left" vertical="center" wrapText="1"/>
    </xf>
    <xf numFmtId="0" fontId="0" fillId="16" borderId="3" xfId="0" applyFill="1" applyBorder="1" applyAlignment="1">
      <alignment horizontal="left" vertical="center" wrapText="1"/>
    </xf>
    <xf numFmtId="0" fontId="0" fillId="62" borderId="1" xfId="0" applyFill="1" applyBorder="1" applyAlignment="1">
      <alignment horizontal="left" vertical="center" wrapText="1"/>
    </xf>
    <xf numFmtId="9" fontId="0" fillId="0" borderId="0" xfId="1" applyFont="1"/>
    <xf numFmtId="9" fontId="0" fillId="0" borderId="0" xfId="0" applyNumberFormat="1"/>
    <xf numFmtId="0" fontId="2" fillId="0" borderId="57" xfId="0" applyFont="1" applyBorder="1" applyAlignment="1">
      <alignment horizontal="center" vertical="center"/>
    </xf>
    <xf numFmtId="0" fontId="11" fillId="0" borderId="1" xfId="0" applyFont="1" applyBorder="1" applyAlignment="1">
      <alignment vertical="center"/>
    </xf>
    <xf numFmtId="0" fontId="44" fillId="0" borderId="1" xfId="0" applyFont="1" applyBorder="1" applyAlignment="1">
      <alignment horizontal="left" vertical="top" wrapText="1"/>
    </xf>
    <xf numFmtId="0" fontId="11" fillId="0" borderId="11" xfId="0" applyFont="1" applyBorder="1" applyAlignment="1">
      <alignment vertical="center"/>
    </xf>
    <xf numFmtId="0" fontId="11" fillId="0" borderId="3" xfId="0" applyFont="1" applyBorder="1" applyAlignment="1">
      <alignment vertical="center"/>
    </xf>
    <xf numFmtId="0" fontId="11" fillId="0" borderId="29" xfId="0" applyFont="1" applyBorder="1" applyAlignment="1">
      <alignment vertical="center"/>
    </xf>
    <xf numFmtId="0" fontId="11" fillId="0" borderId="58" xfId="0" applyFont="1" applyBorder="1" applyAlignment="1">
      <alignment vertical="center"/>
    </xf>
    <xf numFmtId="0" fontId="0" fillId="5" borderId="1" xfId="0" applyFill="1" applyBorder="1" applyAlignment="1">
      <alignment horizontal="left" vertical="center" wrapText="1"/>
    </xf>
    <xf numFmtId="0" fontId="39" fillId="0" borderId="1" xfId="0" applyFont="1" applyBorder="1" applyAlignment="1">
      <alignment vertical="center" wrapText="1"/>
    </xf>
    <xf numFmtId="0" fontId="7" fillId="16" borderId="1" xfId="0" applyFont="1" applyFill="1" applyBorder="1" applyAlignment="1">
      <alignment vertical="center" wrapText="1"/>
    </xf>
    <xf numFmtId="0" fontId="26" fillId="0" borderId="1" xfId="0" applyFont="1" applyBorder="1" applyAlignment="1">
      <alignment vertical="center" wrapText="1"/>
    </xf>
    <xf numFmtId="14" fontId="0" fillId="0" borderId="1" xfId="0" applyNumberFormat="1" applyBorder="1" applyAlignment="1">
      <alignment horizontal="center" vertical="center"/>
    </xf>
    <xf numFmtId="0" fontId="0" fillId="0" borderId="47" xfId="0" applyBorder="1"/>
    <xf numFmtId="0" fontId="25" fillId="16" borderId="1" xfId="0" applyFont="1" applyFill="1" applyBorder="1" applyAlignment="1">
      <alignment horizontal="justify" vertical="top" wrapText="1"/>
    </xf>
    <xf numFmtId="0" fontId="0" fillId="0" borderId="1" xfId="0" applyBorder="1" applyAlignment="1">
      <alignment horizontal="center" vertical="center" wrapText="1"/>
    </xf>
    <xf numFmtId="0" fontId="0" fillId="0" borderId="0" xfId="0" applyAlignment="1">
      <alignment horizontal="left"/>
    </xf>
    <xf numFmtId="0" fontId="0" fillId="0" borderId="1" xfId="0" applyBorder="1" applyAlignment="1">
      <alignment horizontal="center" vertical="top" wrapText="1"/>
    </xf>
    <xf numFmtId="0" fontId="7" fillId="0" borderId="1" xfId="0" applyFont="1" applyBorder="1" applyAlignment="1">
      <alignment horizontal="center" vertical="center"/>
    </xf>
    <xf numFmtId="0" fontId="46" fillId="0" borderId="47" xfId="0" applyFont="1" applyBorder="1" applyAlignment="1">
      <alignment wrapText="1"/>
    </xf>
    <xf numFmtId="0" fontId="46" fillId="0" borderId="41" xfId="0" applyFont="1" applyBorder="1" applyAlignment="1">
      <alignment vertical="center" wrapText="1"/>
    </xf>
    <xf numFmtId="0" fontId="47" fillId="15" borderId="1" xfId="0" applyFont="1" applyFill="1" applyBorder="1" applyAlignment="1">
      <alignment wrapText="1"/>
    </xf>
    <xf numFmtId="0" fontId="47" fillId="15" borderId="3" xfId="0" applyFont="1" applyFill="1" applyBorder="1" applyAlignment="1">
      <alignment wrapText="1"/>
    </xf>
    <xf numFmtId="0" fontId="48" fillId="15" borderId="3" xfId="0" applyFont="1" applyFill="1" applyBorder="1" applyAlignment="1">
      <alignment wrapText="1"/>
    </xf>
    <xf numFmtId="0" fontId="46" fillId="0" borderId="1" xfId="0" applyFont="1" applyBorder="1" applyAlignment="1">
      <alignment vertical="center" wrapText="1"/>
    </xf>
    <xf numFmtId="0" fontId="46" fillId="15" borderId="3" xfId="0" applyFont="1" applyFill="1" applyBorder="1" applyAlignment="1">
      <alignment vertical="center" wrapText="1"/>
    </xf>
    <xf numFmtId="0" fontId="46" fillId="15" borderId="1" xfId="0" applyFont="1" applyFill="1" applyBorder="1" applyAlignment="1">
      <alignment vertical="center" wrapText="1"/>
    </xf>
    <xf numFmtId="0" fontId="0" fillId="16" borderId="1" xfId="0" applyFill="1" applyBorder="1" applyAlignment="1">
      <alignment vertical="center" wrapText="1"/>
    </xf>
    <xf numFmtId="14" fontId="0" fillId="16" borderId="1" xfId="0" applyNumberFormat="1" applyFill="1" applyBorder="1" applyAlignment="1">
      <alignment horizontal="center" vertical="center"/>
    </xf>
    <xf numFmtId="0" fontId="0" fillId="16" borderId="1" xfId="0" applyFill="1" applyBorder="1" applyAlignment="1">
      <alignment horizontal="center" vertical="center" wrapText="1"/>
    </xf>
    <xf numFmtId="0" fontId="40" fillId="0" borderId="27" xfId="0" applyFont="1" applyBorder="1" applyAlignment="1">
      <alignment wrapText="1"/>
    </xf>
    <xf numFmtId="0" fontId="40" fillId="0" borderId="41" xfId="0" applyFont="1" applyBorder="1" applyAlignment="1">
      <alignment wrapText="1"/>
    </xf>
    <xf numFmtId="0" fontId="40" fillId="0" borderId="1" xfId="0" applyFont="1" applyBorder="1" applyAlignment="1">
      <alignment vertical="center" wrapText="1"/>
    </xf>
    <xf numFmtId="0" fontId="40" fillId="0" borderId="3" xfId="0" applyFont="1" applyBorder="1" applyAlignment="1">
      <alignment vertical="center" wrapText="1"/>
    </xf>
    <xf numFmtId="0" fontId="39" fillId="0" borderId="1" xfId="0" applyFont="1" applyBorder="1" applyAlignment="1">
      <alignment horizontal="center" vertical="center" wrapText="1"/>
    </xf>
    <xf numFmtId="14" fontId="39" fillId="0" borderId="1" xfId="0" applyNumberFormat="1" applyFont="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0" fillId="98" borderId="1" xfId="0" applyFill="1" applyBorder="1" applyAlignment="1">
      <alignment horizontal="left" vertical="center" wrapText="1"/>
    </xf>
    <xf numFmtId="0" fontId="0" fillId="49" borderId="1" xfId="0" applyFill="1" applyBorder="1" applyAlignment="1">
      <alignment horizontal="left" vertical="center" wrapText="1"/>
    </xf>
    <xf numFmtId="0" fontId="0" fillId="0" borderId="1" xfId="0" applyBorder="1" applyAlignment="1">
      <alignment vertical="top" wrapText="1"/>
    </xf>
    <xf numFmtId="0" fontId="0" fillId="99" borderId="1" xfId="0" applyFill="1" applyBorder="1" applyAlignment="1">
      <alignment horizontal="left" vertical="center" wrapText="1"/>
    </xf>
    <xf numFmtId="0" fontId="0" fillId="35" borderId="1" xfId="0" applyFill="1" applyBorder="1" applyAlignment="1">
      <alignment horizontal="left" vertical="center" wrapText="1"/>
    </xf>
    <xf numFmtId="0" fontId="22" fillId="16" borderId="0" xfId="0" applyFont="1" applyFill="1" applyAlignment="1">
      <alignment horizontal="justify" vertical="top" wrapText="1"/>
    </xf>
    <xf numFmtId="0" fontId="0" fillId="98" borderId="0" xfId="0" applyFill="1" applyAlignment="1">
      <alignment horizontal="justify" vertical="top" wrapText="1"/>
    </xf>
    <xf numFmtId="0" fontId="0" fillId="49" borderId="0" xfId="0" applyFill="1" applyAlignment="1">
      <alignment horizontal="justify" vertical="top" wrapText="1"/>
    </xf>
    <xf numFmtId="0" fontId="0" fillId="99" borderId="0" xfId="0" applyFill="1" applyAlignment="1">
      <alignment horizontal="justify" vertical="top" wrapText="1"/>
    </xf>
    <xf numFmtId="0" fontId="0" fillId="0" borderId="0" xfId="0" applyAlignment="1">
      <alignment vertical="top" wrapText="1"/>
    </xf>
    <xf numFmtId="0" fontId="26" fillId="42" borderId="0" xfId="0" applyFont="1" applyFill="1" applyAlignment="1">
      <alignment vertical="top" wrapText="1"/>
    </xf>
    <xf numFmtId="0" fontId="0" fillId="0" borderId="0" xfId="0" applyAlignment="1">
      <alignment vertical="center" wrapText="1"/>
    </xf>
    <xf numFmtId="0" fontId="26" fillId="15" borderId="1" xfId="0" applyFont="1" applyFill="1" applyBorder="1" applyAlignment="1">
      <alignment vertical="center" wrapText="1"/>
    </xf>
    <xf numFmtId="14" fontId="26" fillId="0" borderId="1" xfId="0" applyNumberFormat="1" applyFont="1" applyBorder="1" applyAlignment="1">
      <alignment horizontal="center" vertical="center"/>
    </xf>
    <xf numFmtId="0" fontId="26" fillId="15" borderId="1" xfId="0" applyFont="1" applyFill="1" applyBorder="1" applyAlignment="1">
      <alignment wrapText="1"/>
    </xf>
    <xf numFmtId="0" fontId="39" fillId="15" borderId="1" xfId="0" applyFont="1" applyFill="1" applyBorder="1" applyAlignment="1">
      <alignment vertical="center" wrapText="1"/>
    </xf>
    <xf numFmtId="0" fontId="26" fillId="0" borderId="1" xfId="0" applyFont="1" applyBorder="1" applyAlignment="1">
      <alignment vertical="center"/>
    </xf>
    <xf numFmtId="0" fontId="39" fillId="15" borderId="1" xfId="0" applyFont="1" applyFill="1" applyBorder="1" applyAlignment="1">
      <alignment horizontal="center" vertical="center" wrapText="1"/>
    </xf>
    <xf numFmtId="0" fontId="26" fillId="16" borderId="1" xfId="0" applyFont="1" applyFill="1" applyBorder="1" applyAlignment="1">
      <alignment horizontal="center" vertical="center"/>
    </xf>
    <xf numFmtId="0" fontId="0" fillId="16" borderId="1" xfId="0" applyFill="1" applyBorder="1" applyAlignment="1">
      <alignment vertical="top" wrapText="1"/>
    </xf>
    <xf numFmtId="0" fontId="22" fillId="0" borderId="0" xfId="0" applyFont="1" applyAlignment="1">
      <alignment horizontal="justify" vertical="top" wrapText="1"/>
    </xf>
    <xf numFmtId="0" fontId="41" fillId="0" borderId="1" xfId="0" applyFont="1" applyBorder="1" applyAlignment="1">
      <alignment wrapText="1"/>
    </xf>
    <xf numFmtId="0" fontId="0" fillId="0" borderId="1" xfId="0" applyBorder="1" applyAlignment="1">
      <alignment vertical="top"/>
    </xf>
    <xf numFmtId="14" fontId="39" fillId="16" borderId="1" xfId="0" applyNumberFormat="1" applyFont="1" applyFill="1" applyBorder="1" applyAlignment="1">
      <alignment horizontal="center" vertical="center"/>
    </xf>
    <xf numFmtId="0" fontId="0" fillId="65" borderId="1" xfId="0" applyFill="1" applyBorder="1" applyAlignment="1">
      <alignment horizontal="justify" vertical="center" wrapText="1"/>
    </xf>
    <xf numFmtId="168" fontId="25" fillId="65" borderId="1" xfId="0" applyNumberFormat="1" applyFont="1" applyFill="1" applyBorder="1" applyAlignment="1" applyProtection="1">
      <alignment horizontal="center" vertical="center" wrapText="1"/>
      <protection locked="0"/>
    </xf>
    <xf numFmtId="0" fontId="0" fillId="7" borderId="0" xfId="0" applyFill="1" applyAlignment="1">
      <alignment horizontal="justify" vertical="top" wrapText="1"/>
    </xf>
    <xf numFmtId="0" fontId="22" fillId="16" borderId="0" xfId="0" applyFont="1" applyFill="1" applyAlignment="1">
      <alignment horizontal="left" vertical="center" wrapText="1"/>
    </xf>
    <xf numFmtId="0" fontId="22" fillId="0" borderId="0" xfId="0" applyFont="1" applyAlignment="1">
      <alignment horizontal="left" vertical="center" wrapText="1"/>
    </xf>
    <xf numFmtId="0" fontId="22" fillId="7" borderId="0" xfId="0" applyFont="1" applyFill="1" applyAlignment="1">
      <alignment horizontal="left" vertical="center" wrapText="1"/>
    </xf>
    <xf numFmtId="0" fontId="41" fillId="0" borderId="1" xfId="0" applyFont="1" applyBorder="1" applyAlignment="1">
      <alignment vertical="center" wrapText="1"/>
    </xf>
    <xf numFmtId="0" fontId="41" fillId="0" borderId="1" xfId="0" applyFont="1" applyBorder="1" applyAlignment="1">
      <alignment horizontal="justify" vertical="center" wrapText="1"/>
    </xf>
    <xf numFmtId="0" fontId="39" fillId="16" borderId="1" xfId="0" applyFont="1" applyFill="1" applyBorder="1" applyAlignment="1">
      <alignment vertical="center" wrapText="1"/>
    </xf>
    <xf numFmtId="14" fontId="7" fillId="16" borderId="1" xfId="0" applyNumberFormat="1" applyFont="1" applyFill="1" applyBorder="1" applyAlignment="1">
      <alignment horizontal="center" vertical="center" wrapText="1"/>
    </xf>
    <xf numFmtId="0" fontId="7" fillId="16" borderId="1" xfId="0" applyFont="1" applyFill="1" applyBorder="1" applyAlignment="1">
      <alignment horizontal="justify" vertical="top" wrapText="1"/>
    </xf>
    <xf numFmtId="0" fontId="7" fillId="0" borderId="1" xfId="0" applyFont="1" applyBorder="1" applyAlignment="1">
      <alignment vertical="top" wrapText="1"/>
    </xf>
    <xf numFmtId="0" fontId="46" fillId="15" borderId="41" xfId="0" applyFont="1" applyFill="1" applyBorder="1" applyAlignment="1">
      <alignment vertical="center" wrapText="1"/>
    </xf>
    <xf numFmtId="0" fontId="29" fillId="16" borderId="1" xfId="0" applyFont="1" applyFill="1" applyBorder="1" applyAlignment="1">
      <alignment horizontal="left" vertical="center" wrapText="1"/>
    </xf>
    <xf numFmtId="0" fontId="46" fillId="0" borderId="3" xfId="0" applyFont="1" applyBorder="1" applyAlignment="1">
      <alignment vertical="center" wrapText="1"/>
    </xf>
    <xf numFmtId="0" fontId="26" fillId="15" borderId="47" xfId="0" applyFont="1" applyFill="1" applyBorder="1" applyAlignment="1">
      <alignment horizontal="justify" vertical="top" wrapText="1"/>
    </xf>
    <xf numFmtId="0" fontId="26" fillId="15" borderId="41" xfId="0" applyFont="1" applyFill="1" applyBorder="1" applyAlignment="1">
      <alignment horizontal="justify" vertical="top" wrapText="1"/>
    </xf>
    <xf numFmtId="0" fontId="39" fillId="15" borderId="3" xfId="0" applyFont="1" applyFill="1" applyBorder="1" applyAlignment="1">
      <alignment horizontal="justify" vertical="top" wrapText="1"/>
    </xf>
    <xf numFmtId="0" fontId="26" fillId="15" borderId="3" xfId="0" applyFont="1" applyFill="1" applyBorder="1" applyAlignment="1">
      <alignment horizontal="justify" vertical="top" wrapText="1"/>
    </xf>
    <xf numFmtId="0" fontId="25" fillId="16" borderId="2" xfId="0" applyFont="1" applyFill="1" applyBorder="1" applyAlignment="1">
      <alignment horizontal="justify" vertical="top" wrapText="1"/>
    </xf>
    <xf numFmtId="0" fontId="25" fillId="16" borderId="3" xfId="0" applyFont="1" applyFill="1" applyBorder="1" applyAlignment="1">
      <alignment horizontal="justify" vertical="top" wrapText="1"/>
    </xf>
    <xf numFmtId="0" fontId="0" fillId="16" borderId="8" xfId="0" applyFill="1" applyBorder="1" applyAlignment="1">
      <alignment horizontal="justify" vertical="center" wrapText="1"/>
    </xf>
    <xf numFmtId="168" fontId="25" fillId="16" borderId="8" xfId="0" applyNumberFormat="1" applyFont="1" applyFill="1" applyBorder="1" applyAlignment="1" applyProtection="1">
      <alignment horizontal="center" vertical="center" wrapText="1"/>
      <protection locked="0"/>
    </xf>
    <xf numFmtId="0" fontId="0" fillId="16" borderId="8" xfId="0" applyFill="1" applyBorder="1" applyAlignment="1">
      <alignment vertical="center" wrapText="1"/>
    </xf>
    <xf numFmtId="14" fontId="0" fillId="16" borderId="27" xfId="0" applyNumberFormat="1" applyFill="1" applyBorder="1" applyAlignment="1">
      <alignment horizontal="center" vertical="center" wrapText="1"/>
    </xf>
    <xf numFmtId="0" fontId="2" fillId="0" borderId="37" xfId="0" applyFont="1" applyBorder="1" applyAlignment="1">
      <alignment vertical="center"/>
    </xf>
    <xf numFmtId="0" fontId="2" fillId="0" borderId="11" xfId="0" applyFont="1" applyBorder="1" applyAlignment="1">
      <alignment vertical="center"/>
    </xf>
    <xf numFmtId="3" fontId="11" fillId="0" borderId="1" xfId="0" applyNumberFormat="1" applyFont="1" applyBorder="1" applyAlignment="1">
      <alignment horizontal="center" vertical="center"/>
    </xf>
    <xf numFmtId="3" fontId="11" fillId="0" borderId="30" xfId="0" applyNumberFormat="1" applyFont="1" applyBorder="1" applyAlignment="1">
      <alignment horizontal="center" vertical="center"/>
    </xf>
    <xf numFmtId="0" fontId="31" fillId="0" borderId="1" xfId="0" applyFont="1" applyBorder="1" applyAlignment="1">
      <alignment vertical="center" wrapText="1"/>
    </xf>
    <xf numFmtId="0" fontId="0" fillId="0" borderId="24" xfId="0" applyBorder="1"/>
    <xf numFmtId="0" fontId="0" fillId="0" borderId="31" xfId="0" applyBorder="1"/>
    <xf numFmtId="0" fontId="11" fillId="0" borderId="0" xfId="0" applyFont="1" applyAlignment="1">
      <alignment vertical="center"/>
    </xf>
    <xf numFmtId="166" fontId="2" fillId="0" borderId="22" xfId="0" applyNumberFormat="1" applyFont="1" applyBorder="1" applyAlignment="1">
      <alignment vertical="center"/>
    </xf>
    <xf numFmtId="166" fontId="2" fillId="0" borderId="23" xfId="0" applyNumberFormat="1" applyFont="1" applyBorder="1" applyAlignment="1">
      <alignment vertical="center"/>
    </xf>
    <xf numFmtId="166" fontId="2" fillId="0" borderId="1" xfId="0" applyNumberFormat="1" applyFont="1" applyBorder="1" applyAlignment="1">
      <alignment vertical="center"/>
    </xf>
    <xf numFmtId="166" fontId="2" fillId="0" borderId="24" xfId="0" applyNumberFormat="1" applyFont="1" applyBorder="1" applyAlignment="1">
      <alignment vertical="center"/>
    </xf>
    <xf numFmtId="0" fontId="0" fillId="0" borderId="27" xfId="0" applyBorder="1" applyAlignment="1">
      <alignment horizontal="center" vertical="center" wrapText="1"/>
    </xf>
    <xf numFmtId="0" fontId="0" fillId="0" borderId="8" xfId="0" applyBorder="1" applyAlignment="1">
      <alignment vertical="center"/>
    </xf>
    <xf numFmtId="0" fontId="0" fillId="0" borderId="27" xfId="0" applyBorder="1" applyAlignment="1">
      <alignment horizontal="center" vertical="top" wrapText="1"/>
    </xf>
    <xf numFmtId="14" fontId="7" fillId="100" borderId="1" xfId="0" applyNumberFormat="1" applyFont="1" applyFill="1" applyBorder="1" applyAlignment="1">
      <alignment horizontal="center" vertical="center" wrapText="1"/>
    </xf>
    <xf numFmtId="0" fontId="2" fillId="0" borderId="1" xfId="0" applyFont="1" applyBorder="1" applyAlignment="1">
      <alignment vertical="center"/>
    </xf>
    <xf numFmtId="14" fontId="0" fillId="100" borderId="1" xfId="0" applyNumberFormat="1" applyFill="1" applyBorder="1" applyAlignment="1">
      <alignment horizontal="center" vertical="center"/>
    </xf>
    <xf numFmtId="14" fontId="0" fillId="100" borderId="1" xfId="0" applyNumberFormat="1" applyFill="1" applyBorder="1" applyAlignment="1">
      <alignment horizontal="center"/>
    </xf>
    <xf numFmtId="167" fontId="0" fillId="100" borderId="1" xfId="0" applyNumberFormat="1" applyFill="1" applyBorder="1" applyAlignment="1">
      <alignment horizontal="center" vertical="center"/>
    </xf>
    <xf numFmtId="14" fontId="26" fillId="100" borderId="1" xfId="0" applyNumberFormat="1" applyFont="1" applyFill="1" applyBorder="1" applyAlignment="1">
      <alignment horizontal="center" vertical="center"/>
    </xf>
    <xf numFmtId="14" fontId="39" fillId="100" borderId="1" xfId="0" applyNumberFormat="1" applyFont="1" applyFill="1" applyBorder="1" applyAlignment="1">
      <alignment horizontal="center" vertical="center"/>
    </xf>
    <xf numFmtId="168" fontId="25" fillId="100" borderId="1" xfId="0" applyNumberFormat="1" applyFont="1" applyFill="1" applyBorder="1" applyAlignment="1" applyProtection="1">
      <alignment horizontal="center" vertical="center" wrapText="1"/>
      <protection locked="0"/>
    </xf>
    <xf numFmtId="14" fontId="0" fillId="100" borderId="1" xfId="0" applyNumberFormat="1" applyFill="1" applyBorder="1" applyAlignment="1">
      <alignment horizontal="center" vertical="center" wrapText="1"/>
    </xf>
    <xf numFmtId="14" fontId="7" fillId="100" borderId="1" xfId="0" applyNumberFormat="1" applyFont="1" applyFill="1" applyBorder="1" applyAlignment="1">
      <alignment horizontal="center" vertical="center"/>
    </xf>
    <xf numFmtId="0" fontId="39" fillId="16" borderId="8" xfId="0" applyFont="1" applyFill="1" applyBorder="1" applyAlignment="1">
      <alignment vertical="center" wrapText="1"/>
    </xf>
    <xf numFmtId="0" fontId="7" fillId="65" borderId="5" xfId="0" applyFont="1" applyFill="1" applyBorder="1" applyAlignment="1">
      <alignment horizontal="justify" vertical="top" wrapText="1"/>
    </xf>
    <xf numFmtId="0" fontId="25" fillId="16" borderId="5" xfId="0" applyFont="1" applyFill="1" applyBorder="1" applyAlignment="1">
      <alignment horizontal="justify" vertical="center" wrapText="1"/>
    </xf>
    <xf numFmtId="0" fontId="7" fillId="16" borderId="74" xfId="0" applyFont="1" applyFill="1" applyBorder="1" applyAlignment="1">
      <alignment horizontal="justify" vertical="center" wrapText="1"/>
    </xf>
    <xf numFmtId="14" fontId="0" fillId="100" borderId="27" xfId="0" applyNumberFormat="1" applyFill="1" applyBorder="1" applyAlignment="1">
      <alignment horizontal="center"/>
    </xf>
    <xf numFmtId="0" fontId="1" fillId="0" borderId="1" xfId="0" applyFont="1" applyBorder="1" applyAlignment="1">
      <alignment horizontal="left" vertical="top" wrapText="1"/>
    </xf>
    <xf numFmtId="0" fontId="1" fillId="16"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0" fillId="0" borderId="0" xfId="0" applyAlignment="1">
      <alignment horizontal="center" vertical="center"/>
    </xf>
    <xf numFmtId="9" fontId="0" fillId="0" borderId="27" xfId="0" applyNumberFormat="1" applyBorder="1" applyAlignment="1">
      <alignment horizontal="center" vertical="center" wrapText="1"/>
    </xf>
    <xf numFmtId="0" fontId="50" fillId="0" borderId="1" xfId="2" applyBorder="1" applyAlignment="1">
      <alignment horizontal="center" vertical="center" wrapText="1"/>
    </xf>
    <xf numFmtId="9" fontId="0" fillId="7" borderId="1" xfId="0" applyNumberFormat="1" applyFill="1" applyBorder="1" applyAlignment="1">
      <alignment horizontal="center" vertical="center"/>
    </xf>
    <xf numFmtId="0" fontId="29" fillId="0" borderId="1" xfId="0" applyFont="1" applyBorder="1" applyAlignment="1">
      <alignment vertical="top" wrapText="1"/>
    </xf>
    <xf numFmtId="0" fontId="2" fillId="0" borderId="1" xfId="0" applyFont="1" applyBorder="1" applyAlignment="1">
      <alignment horizontal="center" wrapText="1"/>
    </xf>
    <xf numFmtId="0" fontId="0" fillId="7" borderId="28" xfId="0" applyFill="1" applyBorder="1" applyAlignment="1">
      <alignment horizontal="center" vertical="top"/>
    </xf>
    <xf numFmtId="0" fontId="0" fillId="7" borderId="27" xfId="0" applyFill="1" applyBorder="1" applyAlignment="1">
      <alignment horizontal="center" vertical="top"/>
    </xf>
    <xf numFmtId="0" fontId="26" fillId="16" borderId="41" xfId="0" applyFont="1" applyFill="1" applyBorder="1" applyAlignment="1">
      <alignment wrapText="1"/>
    </xf>
    <xf numFmtId="14" fontId="39" fillId="7" borderId="1" xfId="0" applyNumberFormat="1" applyFont="1" applyFill="1" applyBorder="1" applyAlignment="1">
      <alignment horizontal="center" vertical="center"/>
    </xf>
    <xf numFmtId="0" fontId="0" fillId="0" borderId="8" xfId="0" applyBorder="1" applyAlignment="1">
      <alignment horizontal="center" vertical="top"/>
    </xf>
    <xf numFmtId="0" fontId="26" fillId="0" borderId="27" xfId="0" applyFont="1" applyBorder="1" applyAlignment="1">
      <alignment horizontal="center" vertical="center" wrapText="1"/>
    </xf>
    <xf numFmtId="0" fontId="7" fillId="16" borderId="1" xfId="0" applyFont="1" applyFill="1" applyBorder="1" applyAlignment="1">
      <alignment wrapText="1"/>
    </xf>
    <xf numFmtId="0" fontId="7" fillId="16" borderId="1" xfId="0" applyFont="1" applyFill="1" applyBorder="1" applyAlignment="1">
      <alignment vertical="top" wrapText="1"/>
    </xf>
    <xf numFmtId="9" fontId="7" fillId="16" borderId="1" xfId="0" applyNumberFormat="1" applyFont="1" applyFill="1" applyBorder="1" applyAlignment="1">
      <alignment horizontal="center" vertical="top" wrapText="1"/>
    </xf>
    <xf numFmtId="0" fontId="0" fillId="16" borderId="1" xfId="0" applyFill="1" applyBorder="1" applyAlignment="1">
      <alignment vertical="top"/>
    </xf>
    <xf numFmtId="9" fontId="0" fillId="16" borderId="1" xfId="0" applyNumberFormat="1" applyFill="1" applyBorder="1" applyAlignment="1">
      <alignment horizontal="center" vertical="top"/>
    </xf>
    <xf numFmtId="0" fontId="50" fillId="16" borderId="1" xfId="2" applyFill="1" applyBorder="1" applyAlignment="1">
      <alignment vertical="top"/>
    </xf>
    <xf numFmtId="9" fontId="0" fillId="16" borderId="8" xfId="0" applyNumberFormat="1" applyFill="1" applyBorder="1" applyAlignment="1">
      <alignment horizontal="center" vertical="top"/>
    </xf>
    <xf numFmtId="9" fontId="0" fillId="16" borderId="1" xfId="0" applyNumberFormat="1" applyFill="1" applyBorder="1" applyAlignment="1">
      <alignment horizontal="center" vertical="center"/>
    </xf>
    <xf numFmtId="9" fontId="0" fillId="16" borderId="1" xfId="0" applyNumberFormat="1" applyFill="1" applyBorder="1" applyAlignment="1">
      <alignment horizontal="center" vertical="center" wrapText="1"/>
    </xf>
    <xf numFmtId="0" fontId="29" fillId="16" borderId="1" xfId="0" applyFont="1" applyFill="1" applyBorder="1" applyAlignment="1">
      <alignment vertical="top" wrapText="1"/>
    </xf>
    <xf numFmtId="0" fontId="52" fillId="0" borderId="0" xfId="0" applyFont="1"/>
    <xf numFmtId="0" fontId="53" fillId="0" borderId="0" xfId="0" applyFont="1" applyAlignment="1">
      <alignment horizontal="center"/>
    </xf>
    <xf numFmtId="0" fontId="53" fillId="0" borderId="0" xfId="0" applyFont="1" applyAlignment="1">
      <alignment horizontal="left"/>
    </xf>
    <xf numFmtId="0" fontId="53" fillId="0" borderId="0" xfId="0" applyFont="1" applyAlignment="1">
      <alignment horizontal="center" vertical="center"/>
    </xf>
    <xf numFmtId="0" fontId="52" fillId="0" borderId="0" xfId="0" applyFont="1" applyAlignment="1">
      <alignment horizontal="left"/>
    </xf>
    <xf numFmtId="0" fontId="52" fillId="0" borderId="0" xfId="0" applyFont="1" applyAlignment="1">
      <alignment horizontal="center" vertical="center"/>
    </xf>
    <xf numFmtId="0" fontId="52" fillId="0" borderId="0" xfId="0" applyFont="1" applyAlignment="1">
      <alignment horizontal="center"/>
    </xf>
    <xf numFmtId="0" fontId="52" fillId="0" borderId="0" xfId="0" applyFont="1" applyAlignment="1">
      <alignment vertical="center"/>
    </xf>
    <xf numFmtId="0" fontId="53" fillId="0" borderId="1" xfId="0" applyFont="1" applyBorder="1" applyAlignment="1">
      <alignment horizontal="center" vertical="center"/>
    </xf>
    <xf numFmtId="0" fontId="52" fillId="0" borderId="8" xfId="0" applyFont="1" applyBorder="1" applyAlignment="1">
      <alignment horizontal="center" vertical="center"/>
    </xf>
    <xf numFmtId="0" fontId="52" fillId="16" borderId="1" xfId="0" applyFont="1" applyFill="1" applyBorder="1" applyAlignment="1">
      <alignment horizontal="center" vertical="center" wrapText="1"/>
    </xf>
    <xf numFmtId="0" fontId="52" fillId="16" borderId="7" xfId="0" applyFont="1" applyFill="1" applyBorder="1" applyAlignment="1">
      <alignment horizontal="center" vertical="center" wrapText="1"/>
    </xf>
    <xf numFmtId="0" fontId="52" fillId="0" borderId="1" xfId="0" applyFont="1" applyBorder="1" applyAlignment="1">
      <alignment horizontal="center" vertical="center" wrapText="1"/>
    </xf>
    <xf numFmtId="0" fontId="52" fillId="0" borderId="1" xfId="0" applyFont="1" applyBorder="1" applyAlignment="1">
      <alignment horizontal="center" vertical="center"/>
    </xf>
    <xf numFmtId="0" fontId="59" fillId="16" borderId="1" xfId="0" applyFont="1" applyFill="1" applyBorder="1" applyAlignment="1">
      <alignment horizontal="left" vertical="center" wrapText="1"/>
    </xf>
    <xf numFmtId="0" fontId="52" fillId="0" borderId="1" xfId="0" applyFont="1" applyBorder="1" applyAlignment="1">
      <alignment vertical="center" wrapText="1"/>
    </xf>
    <xf numFmtId="0" fontId="52" fillId="0" borderId="27" xfId="0" applyFont="1" applyBorder="1" applyAlignment="1">
      <alignment horizontal="center" vertical="center" wrapText="1"/>
    </xf>
    <xf numFmtId="0" fontId="52" fillId="16" borderId="27" xfId="0" applyFont="1" applyFill="1" applyBorder="1" applyAlignment="1">
      <alignment horizontal="center" vertical="center" wrapText="1"/>
    </xf>
    <xf numFmtId="0" fontId="56" fillId="16" borderId="1" xfId="0" applyFont="1" applyFill="1" applyBorder="1" applyAlignment="1">
      <alignment horizontal="center" vertical="center" wrapText="1"/>
    </xf>
    <xf numFmtId="0" fontId="52" fillId="0" borderId="27" xfId="0" applyFont="1" applyBorder="1" applyAlignment="1">
      <alignment horizontal="justify" vertical="center" wrapText="1"/>
    </xf>
    <xf numFmtId="0" fontId="52" fillId="0" borderId="8" xfId="0" applyFont="1" applyBorder="1" applyAlignment="1">
      <alignment horizontal="center" vertical="center" wrapText="1"/>
    </xf>
    <xf numFmtId="0" fontId="56" fillId="16" borderId="1" xfId="0" applyFont="1" applyFill="1" applyBorder="1" applyAlignment="1">
      <alignment horizontal="left" vertical="center" wrapText="1"/>
    </xf>
    <xf numFmtId="2" fontId="52" fillId="0" borderId="1" xfId="0" applyNumberFormat="1" applyFont="1" applyBorder="1" applyAlignment="1">
      <alignment horizontal="center" vertical="center"/>
    </xf>
    <xf numFmtId="0" fontId="59" fillId="0" borderId="1" xfId="0" applyFont="1" applyBorder="1" applyAlignment="1">
      <alignment horizontal="left" vertical="center" wrapText="1"/>
    </xf>
    <xf numFmtId="0" fontId="56" fillId="0" borderId="1" xfId="0" applyFont="1" applyBorder="1" applyAlignment="1">
      <alignment horizontal="center" vertical="center" wrapText="1"/>
    </xf>
    <xf numFmtId="0" fontId="52" fillId="16" borderId="1" xfId="0" applyFont="1" applyFill="1" applyBorder="1" applyAlignment="1">
      <alignment horizontal="left" vertical="center" wrapText="1"/>
    </xf>
    <xf numFmtId="0" fontId="52" fillId="0" borderId="27" xfId="0" applyFont="1" applyBorder="1" applyAlignment="1">
      <alignment horizontal="center" vertical="center"/>
    </xf>
    <xf numFmtId="0" fontId="52" fillId="0" borderId="1" xfId="0" applyFont="1" applyBorder="1" applyAlignment="1">
      <alignment horizontal="left" vertical="center" wrapText="1"/>
    </xf>
    <xf numFmtId="0" fontId="56" fillId="0" borderId="1" xfId="0" applyFont="1" applyBorder="1" applyAlignment="1">
      <alignment horizontal="left" vertical="center" wrapText="1"/>
    </xf>
    <xf numFmtId="0" fontId="52" fillId="0" borderId="2" xfId="0" applyFont="1" applyBorder="1" applyAlignment="1">
      <alignment horizontal="center" vertical="center"/>
    </xf>
    <xf numFmtId="0" fontId="59"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16" borderId="1" xfId="0" applyFont="1" applyFill="1" applyBorder="1" applyAlignment="1">
      <alignment horizontal="center" vertical="center"/>
    </xf>
    <xf numFmtId="0" fontId="52" fillId="0" borderId="1" xfId="0" applyFont="1" applyBorder="1" applyAlignment="1">
      <alignment vertical="center"/>
    </xf>
    <xf numFmtId="0" fontId="56" fillId="0" borderId="8" xfId="0" applyFont="1" applyBorder="1" applyAlignment="1">
      <alignment horizontal="center" vertical="center" wrapText="1"/>
    </xf>
    <xf numFmtId="0" fontId="59" fillId="15" borderId="1" xfId="0" applyFont="1" applyFill="1" applyBorder="1" applyAlignment="1">
      <alignment horizontal="left" vertical="center" wrapText="1"/>
    </xf>
    <xf numFmtId="0" fontId="59" fillId="0" borderId="1" xfId="0" applyFont="1" applyBorder="1" applyAlignment="1">
      <alignment horizontal="center" vertical="center"/>
    </xf>
    <xf numFmtId="0" fontId="59" fillId="16" borderId="1" xfId="0" applyFont="1" applyFill="1" applyBorder="1" applyAlignment="1">
      <alignment horizontal="center" vertical="center"/>
    </xf>
    <xf numFmtId="0" fontId="59" fillId="16" borderId="1" xfId="0" applyFont="1" applyFill="1" applyBorder="1" applyAlignment="1">
      <alignment horizontal="center" vertical="center" wrapText="1"/>
    </xf>
    <xf numFmtId="0" fontId="52" fillId="16" borderId="1" xfId="0" applyFont="1" applyFill="1" applyBorder="1" applyAlignment="1">
      <alignment horizontal="justify" vertical="center" wrapText="1"/>
    </xf>
    <xf numFmtId="0" fontId="59" fillId="16" borderId="8" xfId="0" applyFont="1" applyFill="1" applyBorder="1" applyAlignment="1">
      <alignment horizontal="left" vertical="center" wrapText="1"/>
    </xf>
    <xf numFmtId="0" fontId="52" fillId="0" borderId="0" xfId="0" applyFont="1" applyAlignment="1">
      <alignment horizontal="center" vertical="center" wrapText="1"/>
    </xf>
    <xf numFmtId="0" fontId="53" fillId="0" borderId="0" xfId="0" applyFont="1"/>
    <xf numFmtId="0" fontId="59" fillId="0" borderId="1" xfId="0" applyFont="1" applyBorder="1" applyAlignment="1">
      <alignment vertical="center" wrapText="1"/>
    </xf>
    <xf numFmtId="0" fontId="58" fillId="0" borderId="2" xfId="0" applyFont="1" applyBorder="1" applyAlignment="1">
      <alignment horizontal="left" vertical="top" wrapText="1"/>
    </xf>
    <xf numFmtId="0" fontId="56" fillId="0" borderId="2" xfId="0" applyFont="1" applyBorder="1" applyAlignment="1">
      <alignment horizontal="left" vertical="center" wrapText="1"/>
    </xf>
    <xf numFmtId="0" fontId="56" fillId="0" borderId="1" xfId="0" applyFont="1" applyBorder="1" applyAlignment="1">
      <alignment vertical="center" wrapText="1"/>
    </xf>
    <xf numFmtId="0" fontId="59" fillId="0" borderId="1" xfId="0" applyFont="1" applyBorder="1" applyAlignment="1">
      <alignment vertical="top" wrapText="1"/>
    </xf>
    <xf numFmtId="0" fontId="56" fillId="0" borderId="1" xfId="0" applyFont="1" applyBorder="1" applyAlignment="1">
      <alignment vertical="top" wrapText="1"/>
    </xf>
    <xf numFmtId="0" fontId="59" fillId="0" borderId="8" xfId="0" applyFont="1" applyBorder="1" applyAlignment="1">
      <alignment horizontal="center" vertical="center" wrapText="1"/>
    </xf>
    <xf numFmtId="0" fontId="52" fillId="0" borderId="1" xfId="0" applyFont="1" applyBorder="1" applyAlignment="1">
      <alignment wrapText="1"/>
    </xf>
    <xf numFmtId="0" fontId="52" fillId="0" borderId="8" xfId="0" applyFont="1" applyBorder="1" applyAlignment="1">
      <alignment vertical="center" wrapText="1"/>
    </xf>
    <xf numFmtId="0" fontId="52" fillId="0" borderId="27" xfId="0" applyFont="1" applyBorder="1" applyAlignment="1">
      <alignment vertical="center" wrapText="1"/>
    </xf>
    <xf numFmtId="0" fontId="60" fillId="0" borderId="1" xfId="0" applyFont="1" applyBorder="1" applyAlignment="1">
      <alignment vertical="center" wrapText="1"/>
    </xf>
    <xf numFmtId="0" fontId="52" fillId="0" borderId="1" xfId="0" applyFont="1" applyBorder="1" applyAlignment="1">
      <alignment horizontal="left" vertical="center"/>
    </xf>
    <xf numFmtId="0" fontId="52" fillId="0" borderId="2" xfId="0" applyFont="1" applyBorder="1" applyAlignment="1">
      <alignment horizontal="left" vertical="center" wrapText="1"/>
    </xf>
    <xf numFmtId="0" fontId="55" fillId="0" borderId="1" xfId="0" applyFont="1" applyBorder="1" applyAlignment="1">
      <alignment vertical="center" wrapText="1"/>
    </xf>
    <xf numFmtId="0" fontId="56" fillId="0" borderId="27" xfId="0" applyFont="1" applyBorder="1" applyAlignment="1">
      <alignment horizontal="center" vertical="center" wrapText="1"/>
    </xf>
    <xf numFmtId="0" fontId="52" fillId="0" borderId="8" xfId="0" applyFont="1" applyBorder="1" applyAlignment="1">
      <alignment horizontal="left" vertical="center" wrapText="1"/>
    </xf>
    <xf numFmtId="0" fontId="59" fillId="0" borderId="8" xfId="0" applyFont="1" applyBorder="1" applyAlignment="1">
      <alignment horizontal="left" vertical="center" wrapText="1"/>
    </xf>
    <xf numFmtId="0" fontId="59" fillId="0" borderId="19" xfId="0" applyFont="1" applyBorder="1" applyAlignment="1">
      <alignment horizontal="left" vertical="center" wrapText="1"/>
    </xf>
    <xf numFmtId="0" fontId="52" fillId="0" borderId="28" xfId="0" applyFont="1" applyBorder="1" applyAlignment="1">
      <alignment vertical="center" wrapText="1"/>
    </xf>
    <xf numFmtId="0" fontId="53" fillId="0" borderId="8" xfId="0" applyFont="1" applyBorder="1" applyAlignment="1">
      <alignment horizontal="center" vertical="center"/>
    </xf>
    <xf numFmtId="14" fontId="52" fillId="0" borderId="1" xfId="0" applyNumberFormat="1" applyFont="1" applyBorder="1" applyAlignment="1">
      <alignment horizontal="center" vertical="center"/>
    </xf>
    <xf numFmtId="14" fontId="56" fillId="0" borderId="19" xfId="0" applyNumberFormat="1" applyFont="1" applyBorder="1" applyAlignment="1">
      <alignment horizontal="center" vertical="center" wrapText="1" readingOrder="1"/>
    </xf>
    <xf numFmtId="0" fontId="52" fillId="0" borderId="7" xfId="0" applyFont="1" applyBorder="1" applyAlignment="1">
      <alignment horizontal="center" vertical="center" wrapText="1"/>
    </xf>
    <xf numFmtId="14" fontId="52" fillId="0" borderId="27" xfId="0" applyNumberFormat="1" applyFont="1" applyBorder="1" applyAlignment="1">
      <alignment horizontal="center" vertical="center"/>
    </xf>
    <xf numFmtId="2" fontId="52" fillId="0" borderId="1" xfId="0" applyNumberFormat="1" applyFont="1" applyBorder="1" applyAlignment="1">
      <alignment horizontal="center" vertical="center" wrapText="1"/>
    </xf>
    <xf numFmtId="0" fontId="52" fillId="0" borderId="1" xfId="0" applyFont="1" applyBorder="1" applyAlignment="1">
      <alignment horizontal="justify" vertical="center" wrapText="1"/>
    </xf>
    <xf numFmtId="0" fontId="59" fillId="0" borderId="19" xfId="0" applyFont="1" applyBorder="1" applyAlignment="1">
      <alignment horizontal="center" vertical="center" wrapText="1"/>
    </xf>
    <xf numFmtId="0" fontId="53" fillId="0" borderId="0" xfId="0" applyFont="1" applyAlignment="1">
      <alignment horizontal="left" vertical="center"/>
    </xf>
    <xf numFmtId="0" fontId="52" fillId="0" borderId="0" xfId="0" applyFont="1" applyAlignment="1">
      <alignment horizontal="left" vertical="center"/>
    </xf>
    <xf numFmtId="0" fontId="52" fillId="0" borderId="27" xfId="0" applyFont="1" applyBorder="1" applyAlignment="1">
      <alignment horizontal="left" vertical="center" wrapText="1"/>
    </xf>
    <xf numFmtId="0" fontId="52" fillId="0" borderId="1" xfId="0" applyFont="1" applyBorder="1" applyAlignment="1">
      <alignment horizontal="justify" vertical="center"/>
    </xf>
    <xf numFmtId="0" fontId="56" fillId="0" borderId="1" xfId="0" applyFont="1" applyBorder="1" applyAlignment="1">
      <alignment horizontal="center" vertical="center"/>
    </xf>
    <xf numFmtId="4" fontId="52" fillId="0" borderId="0" xfId="0" applyNumberFormat="1" applyFont="1" applyAlignment="1">
      <alignment horizontal="center" vertical="center"/>
    </xf>
    <xf numFmtId="0" fontId="53" fillId="2" borderId="4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3" fillId="2" borderId="8" xfId="0" applyFont="1" applyFill="1" applyBorder="1" applyAlignment="1">
      <alignment horizontal="center" vertical="center" wrapText="1"/>
    </xf>
    <xf numFmtId="0" fontId="53" fillId="2" borderId="5" xfId="0" applyFont="1" applyFill="1" applyBorder="1" applyAlignment="1">
      <alignment horizontal="center" vertical="center" wrapText="1"/>
    </xf>
    <xf numFmtId="0" fontId="62" fillId="0" borderId="20" xfId="0" applyFont="1" applyBorder="1" applyAlignment="1">
      <alignment horizontal="center" vertical="center" wrapText="1"/>
    </xf>
    <xf numFmtId="0" fontId="52" fillId="12" borderId="61" xfId="0" applyFont="1" applyFill="1" applyBorder="1" applyAlignment="1">
      <alignment horizontal="center" vertical="center"/>
    </xf>
    <xf numFmtId="0" fontId="52" fillId="0" borderId="61" xfId="0" applyFont="1" applyBorder="1" applyAlignment="1">
      <alignment horizontal="center" vertical="center"/>
    </xf>
    <xf numFmtId="0" fontId="56" fillId="0" borderId="22" xfId="0" applyFont="1" applyBorder="1" applyAlignment="1">
      <alignment horizontal="center" vertical="center" wrapText="1"/>
    </xf>
    <xf numFmtId="9" fontId="52" fillId="0" borderId="22" xfId="1" applyFont="1" applyFill="1" applyBorder="1" applyAlignment="1">
      <alignment horizontal="center" vertical="center"/>
    </xf>
    <xf numFmtId="164" fontId="52" fillId="0" borderId="22" xfId="0" applyNumberFormat="1" applyFont="1" applyBorder="1" applyAlignment="1">
      <alignment horizontal="center" vertical="center"/>
    </xf>
    <xf numFmtId="0" fontId="52" fillId="12" borderId="8" xfId="0" applyFont="1" applyFill="1" applyBorder="1" applyAlignment="1">
      <alignment horizontal="center" vertical="center"/>
    </xf>
    <xf numFmtId="9" fontId="52" fillId="0" borderId="1" xfId="1" applyFont="1" applyFill="1" applyBorder="1" applyAlignment="1">
      <alignment horizontal="center" vertical="center"/>
    </xf>
    <xf numFmtId="164" fontId="52" fillId="0" borderId="1" xfId="0" applyNumberFormat="1" applyFont="1" applyBorder="1" applyAlignment="1">
      <alignment horizontal="center" vertical="center"/>
    </xf>
    <xf numFmtId="0" fontId="52" fillId="12" borderId="27" xfId="0" applyFont="1" applyFill="1" applyBorder="1" applyAlignment="1">
      <alignment horizontal="center" vertical="center"/>
    </xf>
    <xf numFmtId="9" fontId="52" fillId="0" borderId="1" xfId="1" applyFont="1" applyBorder="1" applyAlignment="1">
      <alignment horizontal="center" vertical="center"/>
    </xf>
    <xf numFmtId="9" fontId="52" fillId="0" borderId="19" xfId="1" applyFont="1" applyFill="1" applyBorder="1" applyAlignment="1">
      <alignment horizontal="center" vertical="center"/>
    </xf>
    <xf numFmtId="9" fontId="52" fillId="0" borderId="20" xfId="1" applyFont="1" applyFill="1" applyBorder="1" applyAlignment="1">
      <alignment horizontal="center" vertical="center"/>
    </xf>
    <xf numFmtId="0" fontId="52" fillId="0" borderId="30" xfId="0" applyFont="1" applyBorder="1" applyAlignment="1">
      <alignment horizontal="center" vertical="center"/>
    </xf>
    <xf numFmtId="0" fontId="52" fillId="12" borderId="30" xfId="0" applyFont="1" applyFill="1" applyBorder="1" applyAlignment="1">
      <alignment horizontal="center" vertical="center"/>
    </xf>
    <xf numFmtId="0" fontId="56" fillId="0" borderId="30" xfId="0" applyFont="1" applyBorder="1" applyAlignment="1">
      <alignment horizontal="center" vertical="center" wrapText="1"/>
    </xf>
    <xf numFmtId="9" fontId="52" fillId="0" borderId="30" xfId="1" applyFont="1" applyFill="1" applyBorder="1" applyAlignment="1">
      <alignment horizontal="center" vertical="center"/>
    </xf>
    <xf numFmtId="164" fontId="52" fillId="0" borderId="30" xfId="0" applyNumberFormat="1" applyFont="1" applyBorder="1" applyAlignment="1">
      <alignment horizontal="center" vertical="center"/>
    </xf>
    <xf numFmtId="9" fontId="52" fillId="9" borderId="62" xfId="0" applyNumberFormat="1" applyFont="1" applyFill="1" applyBorder="1" applyAlignment="1">
      <alignment horizontal="center" vertical="center"/>
    </xf>
    <xf numFmtId="0" fontId="53" fillId="0" borderId="57" xfId="0" applyFont="1" applyBorder="1" applyAlignment="1">
      <alignment horizontal="center" vertical="center"/>
    </xf>
    <xf numFmtId="0" fontId="52" fillId="0" borderId="22" xfId="0" applyFont="1" applyBorder="1" applyAlignment="1">
      <alignment horizontal="center" vertical="center"/>
    </xf>
    <xf numFmtId="0" fontId="52" fillId="12" borderId="22" xfId="0" applyFont="1" applyFill="1" applyBorder="1" applyAlignment="1">
      <alignment horizontal="center" vertical="center"/>
    </xf>
    <xf numFmtId="0" fontId="53" fillId="0" borderId="3" xfId="0" applyFont="1" applyBorder="1" applyAlignment="1">
      <alignment horizontal="center" vertical="center"/>
    </xf>
    <xf numFmtId="0" fontId="52" fillId="12" borderId="1" xfId="0" applyFont="1" applyFill="1" applyBorder="1" applyAlignment="1">
      <alignment horizontal="center" vertical="center"/>
    </xf>
    <xf numFmtId="0" fontId="52" fillId="16" borderId="8" xfId="0" applyFont="1" applyFill="1" applyBorder="1" applyAlignment="1">
      <alignment horizontal="center" vertical="center"/>
    </xf>
    <xf numFmtId="0" fontId="53" fillId="0" borderId="58" xfId="0" applyFont="1" applyBorder="1" applyAlignment="1">
      <alignment horizontal="center" vertical="center"/>
    </xf>
    <xf numFmtId="0" fontId="52" fillId="0" borderId="41" xfId="0" applyFont="1" applyBorder="1" applyAlignment="1">
      <alignment vertical="center" wrapText="1"/>
    </xf>
    <xf numFmtId="0" fontId="52" fillId="0" borderId="67" xfId="0" applyFont="1" applyBorder="1" applyAlignment="1">
      <alignment vertical="center" wrapText="1"/>
    </xf>
    <xf numFmtId="0" fontId="53" fillId="0" borderId="41" xfId="0" applyFont="1" applyBorder="1" applyAlignment="1">
      <alignment horizontal="center" vertical="center"/>
    </xf>
    <xf numFmtId="0" fontId="52" fillId="12" borderId="28" xfId="0" applyFont="1" applyFill="1" applyBorder="1" applyAlignment="1">
      <alignment horizontal="center" vertical="center"/>
    </xf>
    <xf numFmtId="9" fontId="52" fillId="0" borderId="27" xfId="1" applyFont="1" applyFill="1" applyBorder="1" applyAlignment="1">
      <alignment horizontal="center" vertical="center"/>
    </xf>
    <xf numFmtId="164" fontId="52" fillId="0" borderId="27" xfId="0" applyNumberFormat="1" applyFont="1" applyBorder="1" applyAlignment="1">
      <alignment horizontal="center" vertical="center"/>
    </xf>
    <xf numFmtId="0" fontId="62" fillId="2" borderId="1" xfId="0" applyFont="1" applyFill="1" applyBorder="1" applyAlignment="1">
      <alignment vertical="center"/>
    </xf>
    <xf numFmtId="0" fontId="62" fillId="2" borderId="1" xfId="0" applyFont="1" applyFill="1" applyBorder="1" applyAlignment="1">
      <alignment horizontal="center" vertical="center"/>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xf>
    <xf numFmtId="2" fontId="53" fillId="2" borderId="1" xfId="0" applyNumberFormat="1" applyFont="1" applyFill="1" applyBorder="1" applyAlignment="1">
      <alignment horizontal="center" vertical="center"/>
    </xf>
    <xf numFmtId="2" fontId="53" fillId="6" borderId="1" xfId="0" applyNumberFormat="1" applyFont="1" applyFill="1" applyBorder="1" applyAlignment="1">
      <alignment horizontal="center" vertical="center"/>
    </xf>
    <xf numFmtId="0" fontId="54" fillId="0" borderId="1" xfId="0" applyFont="1" applyBorder="1" applyAlignment="1">
      <alignment vertical="center"/>
    </xf>
    <xf numFmtId="0" fontId="53" fillId="0" borderId="30" xfId="0" applyFont="1" applyBorder="1" applyAlignment="1">
      <alignment horizontal="center" vertical="center"/>
    </xf>
    <xf numFmtId="0" fontId="52" fillId="0" borderId="30" xfId="0" applyFont="1" applyBorder="1" applyAlignment="1">
      <alignment vertical="center"/>
    </xf>
    <xf numFmtId="4" fontId="52" fillId="0" borderId="30" xfId="0" applyNumberFormat="1" applyFont="1" applyBorder="1" applyAlignment="1">
      <alignment horizontal="center" vertical="center"/>
    </xf>
    <xf numFmtId="0" fontId="52" fillId="0" borderId="19" xfId="0" applyFont="1" applyBorder="1" applyAlignment="1">
      <alignment vertical="center" wrapText="1"/>
    </xf>
    <xf numFmtId="0" fontId="52" fillId="0" borderId="20" xfId="0" applyFont="1" applyBorder="1" applyAlignment="1">
      <alignment vertical="center" wrapText="1"/>
    </xf>
    <xf numFmtId="0" fontId="52" fillId="0" borderId="30" xfId="0" applyFont="1" applyBorder="1" applyAlignment="1">
      <alignment horizontal="justify" vertical="center" wrapText="1"/>
    </xf>
    <xf numFmtId="0" fontId="52" fillId="0" borderId="22" xfId="0" applyFont="1" applyBorder="1" applyAlignment="1">
      <alignment horizontal="justify" vertical="center" wrapText="1"/>
    </xf>
    <xf numFmtId="0" fontId="53" fillId="0" borderId="65" xfId="0" applyFont="1" applyBorder="1" applyAlignment="1">
      <alignment horizontal="center" vertical="center"/>
    </xf>
    <xf numFmtId="0" fontId="52" fillId="12" borderId="22" xfId="0" applyFont="1" applyFill="1" applyBorder="1" applyAlignment="1">
      <alignment horizontal="justify" vertical="center" wrapText="1"/>
    </xf>
    <xf numFmtId="0" fontId="52" fillId="0" borderId="22" xfId="0" applyFont="1" applyBorder="1" applyAlignment="1">
      <alignment horizontal="center" vertical="center" wrapText="1"/>
    </xf>
    <xf numFmtId="4" fontId="52" fillId="0" borderId="22" xfId="0" applyNumberFormat="1" applyFont="1" applyBorder="1" applyAlignment="1">
      <alignment horizontal="center" vertical="center"/>
    </xf>
    <xf numFmtId="0" fontId="52" fillId="12" borderId="1" xfId="0" applyFont="1" applyFill="1" applyBorder="1" applyAlignment="1">
      <alignment horizontal="justify" vertical="center" wrapText="1"/>
    </xf>
    <xf numFmtId="4" fontId="52" fillId="0" borderId="1" xfId="0" applyNumberFormat="1" applyFont="1" applyBorder="1" applyAlignment="1">
      <alignment horizontal="center" vertical="center"/>
    </xf>
    <xf numFmtId="0" fontId="53" fillId="0" borderId="5" xfId="0" applyFont="1" applyBorder="1" applyAlignment="1">
      <alignment horizontal="center" vertical="center"/>
    </xf>
    <xf numFmtId="0" fontId="52" fillId="15" borderId="40" xfId="0" applyFont="1" applyFill="1" applyBorder="1" applyAlignment="1">
      <alignment vertical="center" wrapText="1"/>
    </xf>
    <xf numFmtId="0" fontId="52" fillId="15" borderId="1" xfId="0" applyFont="1" applyFill="1" applyBorder="1" applyAlignment="1">
      <alignment horizontal="justify" vertical="center" wrapText="1"/>
    </xf>
    <xf numFmtId="4" fontId="52" fillId="0" borderId="2" xfId="0" applyNumberFormat="1" applyFont="1" applyBorder="1" applyAlignment="1">
      <alignment horizontal="center" vertical="center"/>
    </xf>
    <xf numFmtId="0" fontId="52" fillId="0" borderId="30" xfId="0" applyFont="1" applyBorder="1" applyAlignment="1">
      <alignment horizontal="center" vertical="center" wrapText="1"/>
    </xf>
    <xf numFmtId="0" fontId="52" fillId="16" borderId="3" xfId="0" applyFont="1" applyFill="1" applyBorder="1" applyAlignment="1">
      <alignment vertical="center" wrapText="1"/>
    </xf>
    <xf numFmtId="0" fontId="52" fillId="12" borderId="27" xfId="0" applyFont="1" applyFill="1" applyBorder="1" applyAlignment="1">
      <alignment horizontal="justify" vertical="center" wrapText="1"/>
    </xf>
    <xf numFmtId="4" fontId="52" fillId="0" borderId="27" xfId="0" applyNumberFormat="1" applyFont="1" applyBorder="1" applyAlignment="1">
      <alignment horizontal="center" vertical="center"/>
    </xf>
    <xf numFmtId="0" fontId="65" fillId="0" borderId="1" xfId="0" applyFont="1" applyBorder="1" applyAlignment="1">
      <alignment vertical="center"/>
    </xf>
    <xf numFmtId="0" fontId="52" fillId="0" borderId="22" xfId="0" applyFont="1" applyBorder="1" applyAlignment="1">
      <alignment horizontal="left" vertical="center" wrapText="1"/>
    </xf>
    <xf numFmtId="0" fontId="52" fillId="0" borderId="3" xfId="0" applyFont="1" applyBorder="1" applyAlignment="1">
      <alignment vertical="center" wrapText="1"/>
    </xf>
    <xf numFmtId="0" fontId="52" fillId="15" borderId="19" xfId="0" applyFont="1" applyFill="1" applyBorder="1" applyAlignment="1">
      <alignment vertical="center" wrapText="1"/>
    </xf>
    <xf numFmtId="0" fontId="52" fillId="15" borderId="3" xfId="0" applyFont="1" applyFill="1" applyBorder="1" applyAlignment="1">
      <alignment vertical="center" wrapText="1"/>
    </xf>
    <xf numFmtId="0" fontId="52" fillId="0" borderId="58" xfId="0" applyFont="1" applyBorder="1" applyAlignment="1">
      <alignment vertical="center" wrapText="1"/>
    </xf>
    <xf numFmtId="0" fontId="52" fillId="0" borderId="54" xfId="0" applyFont="1" applyBorder="1" applyAlignment="1">
      <alignment vertical="center" wrapText="1"/>
    </xf>
    <xf numFmtId="0" fontId="52" fillId="15" borderId="47" xfId="0" applyFont="1" applyFill="1" applyBorder="1" applyAlignment="1">
      <alignment vertical="center" wrapText="1"/>
    </xf>
    <xf numFmtId="0" fontId="52" fillId="16" borderId="54" xfId="0" applyFont="1" applyFill="1" applyBorder="1" applyAlignment="1">
      <alignment vertical="center" wrapText="1"/>
    </xf>
    <xf numFmtId="0" fontId="62" fillId="2" borderId="1" xfId="0" applyFont="1" applyFill="1" applyBorder="1" applyAlignment="1">
      <alignment horizontal="left" vertical="center"/>
    </xf>
    <xf numFmtId="0" fontId="53" fillId="7" borderId="30" xfId="0" applyFont="1" applyFill="1" applyBorder="1" applyAlignment="1">
      <alignment horizontal="left" vertical="center"/>
    </xf>
    <xf numFmtId="165" fontId="52" fillId="0" borderId="8" xfId="0" applyNumberFormat="1" applyFont="1" applyBorder="1" applyAlignment="1">
      <alignment horizontal="center" vertical="center" wrapText="1"/>
    </xf>
    <xf numFmtId="165" fontId="52" fillId="0" borderId="27" xfId="0" applyNumberFormat="1" applyFont="1" applyBorder="1" applyAlignment="1">
      <alignment horizontal="center" vertical="center" wrapText="1"/>
    </xf>
    <xf numFmtId="0" fontId="52" fillId="0" borderId="0" xfId="0" applyFont="1" applyAlignment="1">
      <alignment horizontal="center" vertical="top" wrapText="1"/>
    </xf>
    <xf numFmtId="165" fontId="52" fillId="0" borderId="22" xfId="0" applyNumberFormat="1" applyFont="1" applyBorder="1" applyAlignment="1">
      <alignment horizontal="center" vertical="center" wrapText="1"/>
    </xf>
    <xf numFmtId="165" fontId="52" fillId="0" borderId="1" xfId="0" applyNumberFormat="1" applyFont="1" applyBorder="1" applyAlignment="1">
      <alignment horizontal="center" vertical="center" wrapText="1"/>
    </xf>
    <xf numFmtId="165" fontId="52" fillId="16" borderId="1" xfId="0" applyNumberFormat="1" applyFont="1" applyFill="1" applyBorder="1" applyAlignment="1">
      <alignment horizontal="center" vertical="center" wrapText="1"/>
    </xf>
    <xf numFmtId="165" fontId="52" fillId="0" borderId="30" xfId="0" applyNumberFormat="1" applyFont="1" applyBorder="1" applyAlignment="1">
      <alignment horizontal="center" vertical="center" wrapText="1"/>
    </xf>
    <xf numFmtId="165" fontId="52" fillId="16" borderId="22" xfId="0" applyNumberFormat="1" applyFont="1" applyFill="1" applyBorder="1" applyAlignment="1">
      <alignment horizontal="center" vertical="center" wrapText="1"/>
    </xf>
    <xf numFmtId="0" fontId="52" fillId="0" borderId="0" xfId="0" applyFont="1" applyAlignment="1">
      <alignment horizontal="center" vertical="top"/>
    </xf>
    <xf numFmtId="0" fontId="52" fillId="0" borderId="41" xfId="0" applyFont="1" applyBorder="1" applyAlignment="1">
      <alignment horizontal="center" vertical="center" wrapText="1"/>
    </xf>
    <xf numFmtId="0" fontId="52" fillId="0" borderId="62" xfId="0" applyFont="1" applyBorder="1" applyAlignment="1">
      <alignment horizontal="center" vertical="center" wrapText="1"/>
    </xf>
    <xf numFmtId="0" fontId="52" fillId="0" borderId="67" xfId="0" applyFont="1" applyBorder="1" applyAlignment="1">
      <alignment horizontal="center" vertical="center" wrapText="1"/>
    </xf>
    <xf numFmtId="0" fontId="62" fillId="2" borderId="1" xfId="0" applyFont="1" applyFill="1" applyBorder="1" applyAlignment="1">
      <alignment horizontal="center" vertical="top"/>
    </xf>
    <xf numFmtId="0" fontId="53" fillId="6" borderId="1" xfId="0" applyFont="1" applyFill="1" applyBorder="1" applyAlignment="1">
      <alignment horizontal="center" vertical="top"/>
    </xf>
    <xf numFmtId="0" fontId="53" fillId="7" borderId="30" xfId="0" applyFont="1" applyFill="1" applyBorder="1" applyAlignment="1">
      <alignment horizontal="center" vertical="top"/>
    </xf>
    <xf numFmtId="0" fontId="54" fillId="0" borderId="30" xfId="0" applyFont="1" applyBorder="1" applyAlignment="1">
      <alignment vertical="center"/>
    </xf>
    <xf numFmtId="0" fontId="65" fillId="14" borderId="1" xfId="0" applyFont="1" applyFill="1" applyBorder="1" applyAlignment="1">
      <alignment horizontal="center" vertical="center" wrapText="1"/>
    </xf>
    <xf numFmtId="0" fontId="62" fillId="14" borderId="1" xfId="0" applyFont="1" applyFill="1" applyBorder="1" applyAlignment="1">
      <alignment horizontal="center" vertical="center" wrapText="1"/>
    </xf>
    <xf numFmtId="0" fontId="52" fillId="2" borderId="1" xfId="0" applyFont="1" applyFill="1" applyBorder="1" applyAlignment="1">
      <alignment horizontal="center" vertical="center" wrapText="1"/>
    </xf>
    <xf numFmtId="166" fontId="56" fillId="0" borderId="1" xfId="0" applyNumberFormat="1" applyFont="1" applyBorder="1" applyAlignment="1">
      <alignment horizontal="center" vertical="center"/>
    </xf>
    <xf numFmtId="0" fontId="59" fillId="0" borderId="3" xfId="0" applyFont="1" applyBorder="1" applyAlignment="1">
      <alignment horizontal="center" vertical="center" wrapText="1"/>
    </xf>
    <xf numFmtId="0" fontId="60" fillId="0" borderId="3" xfId="0" applyFont="1" applyBorder="1" applyAlignment="1">
      <alignment horizontal="center" vertical="center"/>
    </xf>
    <xf numFmtId="166" fontId="56" fillId="16" borderId="1" xfId="0" applyNumberFormat="1" applyFont="1" applyFill="1" applyBorder="1" applyAlignment="1">
      <alignment horizontal="center" vertical="center"/>
    </xf>
    <xf numFmtId="9" fontId="52" fillId="16" borderId="1" xfId="1" applyFont="1" applyFill="1" applyBorder="1" applyAlignment="1">
      <alignment horizontal="center" vertical="center"/>
    </xf>
    <xf numFmtId="0" fontId="59" fillId="0" borderId="5" xfId="0" applyFont="1" applyBorder="1" applyAlignment="1">
      <alignment horizontal="center" vertical="center" wrapText="1"/>
    </xf>
    <xf numFmtId="0" fontId="59" fillId="0" borderId="41" xfId="0" applyFont="1" applyBorder="1" applyAlignment="1">
      <alignment horizontal="center" vertical="center" wrapText="1"/>
    </xf>
    <xf numFmtId="166" fontId="56" fillId="0" borderId="8" xfId="0" applyNumberFormat="1" applyFont="1" applyBorder="1" applyAlignment="1">
      <alignment horizontal="center" vertical="center"/>
    </xf>
    <xf numFmtId="9" fontId="52" fillId="0" borderId="8" xfId="1" applyFont="1" applyFill="1" applyBorder="1" applyAlignment="1">
      <alignment horizontal="center" vertical="center"/>
    </xf>
    <xf numFmtId="164" fontId="52" fillId="0" borderId="8" xfId="0" applyNumberFormat="1" applyFont="1" applyBorder="1" applyAlignment="1">
      <alignment horizontal="center" vertical="center"/>
    </xf>
    <xf numFmtId="0" fontId="59" fillId="0" borderId="22" xfId="0" applyFont="1" applyBorder="1" applyAlignment="1">
      <alignment horizontal="center" vertical="center" wrapText="1"/>
    </xf>
    <xf numFmtId="0" fontId="59" fillId="0" borderId="22" xfId="0" applyFont="1" applyBorder="1" applyAlignment="1">
      <alignment horizontal="center" vertical="center"/>
    </xf>
    <xf numFmtId="166" fontId="56" fillId="0" borderId="22" xfId="0" applyNumberFormat="1" applyFont="1" applyBorder="1" applyAlignment="1">
      <alignment horizontal="center" vertical="center"/>
    </xf>
    <xf numFmtId="0" fontId="59" fillId="0" borderId="8" xfId="0" applyFont="1" applyBorder="1" applyAlignment="1">
      <alignment horizontal="center" vertical="center"/>
    </xf>
    <xf numFmtId="0" fontId="53" fillId="0" borderId="22" xfId="0" applyFont="1" applyBorder="1" applyAlignment="1">
      <alignment horizontal="center" vertical="center"/>
    </xf>
    <xf numFmtId="166" fontId="56" fillId="0" borderId="61" xfId="0" applyNumberFormat="1" applyFont="1" applyBorder="1" applyAlignment="1">
      <alignment horizontal="center" vertical="center"/>
    </xf>
    <xf numFmtId="0" fontId="57" fillId="0" borderId="1" xfId="0" applyFont="1" applyBorder="1" applyAlignment="1">
      <alignment horizontal="center" vertical="center" wrapText="1"/>
    </xf>
    <xf numFmtId="165" fontId="52" fillId="0" borderId="1" xfId="1" applyNumberFormat="1" applyFont="1" applyFill="1" applyBorder="1" applyAlignment="1">
      <alignment horizontal="center" vertical="center"/>
    </xf>
    <xf numFmtId="0" fontId="52" fillId="0" borderId="30" xfId="0" applyFont="1" applyBorder="1" applyAlignment="1">
      <alignment horizontal="left" vertical="center" wrapText="1"/>
    </xf>
    <xf numFmtId="0" fontId="59" fillId="0" borderId="30" xfId="0" applyFont="1" applyBorder="1" applyAlignment="1">
      <alignment horizontal="center" vertical="center" wrapText="1"/>
    </xf>
    <xf numFmtId="0" fontId="52" fillId="16" borderId="30" xfId="0" applyFont="1" applyFill="1" applyBorder="1" applyAlignment="1">
      <alignment horizontal="center" vertical="center"/>
    </xf>
    <xf numFmtId="166" fontId="56" fillId="0" borderId="30" xfId="0" applyNumberFormat="1" applyFont="1" applyBorder="1" applyAlignment="1">
      <alignment horizontal="center" vertical="center"/>
    </xf>
    <xf numFmtId="0" fontId="59" fillId="0" borderId="27" xfId="0" applyFont="1" applyBorder="1" applyAlignment="1">
      <alignment horizontal="center" vertical="center" wrapText="1"/>
    </xf>
    <xf numFmtId="166" fontId="56" fillId="0" borderId="27" xfId="0" applyNumberFormat="1" applyFont="1" applyBorder="1" applyAlignment="1">
      <alignment horizontal="center" vertical="center"/>
    </xf>
    <xf numFmtId="0" fontId="59" fillId="12" borderId="1" xfId="0" applyFont="1" applyFill="1" applyBorder="1" applyAlignment="1">
      <alignment horizontal="center" vertical="center" wrapText="1"/>
    </xf>
    <xf numFmtId="9" fontId="52" fillId="0" borderId="1" xfId="1" applyFont="1" applyFill="1" applyBorder="1" applyAlignment="1">
      <alignment horizontal="center" vertical="center" wrapText="1"/>
    </xf>
    <xf numFmtId="0" fontId="59" fillId="12" borderId="30" xfId="0" applyFont="1" applyFill="1" applyBorder="1" applyAlignment="1">
      <alignment horizontal="center" vertical="center" wrapText="1"/>
    </xf>
    <xf numFmtId="0" fontId="53" fillId="0" borderId="27" xfId="0" applyFont="1" applyBorder="1" applyAlignment="1">
      <alignment horizontal="center" vertical="center"/>
    </xf>
    <xf numFmtId="166" fontId="53" fillId="4" borderId="1" xfId="0" applyNumberFormat="1" applyFont="1" applyFill="1" applyBorder="1" applyAlignment="1">
      <alignment horizontal="center" vertical="center"/>
    </xf>
    <xf numFmtId="166" fontId="53" fillId="5" borderId="1" xfId="0" applyNumberFormat="1" applyFont="1" applyFill="1" applyBorder="1" applyAlignment="1">
      <alignment horizontal="center" vertical="center"/>
    </xf>
    <xf numFmtId="0" fontId="63" fillId="2" borderId="1" xfId="0" applyFont="1" applyFill="1" applyBorder="1" applyAlignment="1">
      <alignment horizontal="center" vertical="center"/>
    </xf>
    <xf numFmtId="0" fontId="57" fillId="2" borderId="1" xfId="0" applyFont="1" applyFill="1" applyBorder="1" applyAlignment="1">
      <alignment horizontal="center" vertical="center"/>
    </xf>
    <xf numFmtId="166" fontId="52" fillId="0" borderId="1" xfId="0" applyNumberFormat="1" applyFont="1" applyBorder="1" applyAlignment="1">
      <alignment horizontal="center" vertical="center"/>
    </xf>
    <xf numFmtId="0" fontId="67" fillId="0" borderId="1" xfId="0" applyFont="1" applyBorder="1" applyAlignment="1">
      <alignment vertical="center"/>
    </xf>
    <xf numFmtId="166" fontId="67" fillId="0" borderId="1" xfId="0" applyNumberFormat="1" applyFont="1" applyBorder="1" applyAlignment="1">
      <alignment horizontal="center" vertical="center"/>
    </xf>
    <xf numFmtId="0" fontId="68" fillId="0" borderId="1" xfId="0" applyFont="1" applyBorder="1" applyAlignment="1">
      <alignment vertical="center"/>
    </xf>
    <xf numFmtId="166" fontId="54" fillId="0" borderId="30" xfId="0" applyNumberFormat="1" applyFont="1" applyBorder="1" applyAlignment="1">
      <alignment horizontal="center" vertical="center"/>
    </xf>
    <xf numFmtId="166" fontId="52" fillId="0" borderId="0" xfId="0" applyNumberFormat="1" applyFont="1" applyAlignment="1">
      <alignment horizontal="center" vertical="center"/>
    </xf>
    <xf numFmtId="0" fontId="52" fillId="0" borderId="19" xfId="0" applyFont="1" applyBorder="1" applyAlignment="1">
      <alignment horizontal="left" vertical="center" wrapText="1"/>
    </xf>
    <xf numFmtId="0" fontId="52" fillId="0" borderId="20" xfId="0" applyFont="1" applyBorder="1" applyAlignment="1">
      <alignment horizontal="left" vertical="center" wrapText="1"/>
    </xf>
    <xf numFmtId="0" fontId="52" fillId="0" borderId="4" xfId="0" applyFont="1" applyBorder="1" applyAlignment="1">
      <alignment horizontal="left" vertical="center" wrapText="1"/>
    </xf>
    <xf numFmtId="0" fontId="52" fillId="0" borderId="8" xfId="0" applyFont="1" applyBorder="1" applyAlignment="1">
      <alignment horizontal="left" vertical="center"/>
    </xf>
    <xf numFmtId="0" fontId="52" fillId="0" borderId="28" xfId="0" applyFont="1" applyBorder="1" applyAlignment="1">
      <alignment horizontal="left" vertical="center" wrapText="1"/>
    </xf>
    <xf numFmtId="0" fontId="52" fillId="0" borderId="6" xfId="0" applyFont="1" applyBorder="1" applyAlignment="1">
      <alignment horizontal="left" vertical="center" wrapText="1"/>
    </xf>
    <xf numFmtId="0" fontId="52" fillId="0" borderId="45" xfId="0" applyFont="1" applyBorder="1" applyAlignment="1">
      <alignment horizontal="left" vertical="center" wrapText="1"/>
    </xf>
    <xf numFmtId="0" fontId="59" fillId="12" borderId="1" xfId="0" applyFont="1" applyFill="1" applyBorder="1" applyAlignment="1">
      <alignment horizontal="left" vertical="center" wrapText="1"/>
    </xf>
    <xf numFmtId="0" fontId="56" fillId="0" borderId="47" xfId="0" applyFont="1" applyBorder="1" applyAlignment="1">
      <alignment horizontal="left" vertical="center" wrapText="1"/>
    </xf>
    <xf numFmtId="0" fontId="59" fillId="0" borderId="54" xfId="0" applyFont="1" applyBorder="1" applyAlignment="1">
      <alignment horizontal="left" vertical="center" wrapText="1"/>
    </xf>
    <xf numFmtId="0" fontId="56" fillId="0" borderId="3" xfId="0" applyFont="1" applyBorder="1" applyAlignment="1">
      <alignment horizontal="left" vertical="center" wrapText="1"/>
    </xf>
    <xf numFmtId="0" fontId="56" fillId="0" borderId="41" xfId="0" applyFont="1" applyBorder="1" applyAlignment="1">
      <alignment horizontal="left" vertical="center" wrapText="1"/>
    </xf>
    <xf numFmtId="0" fontId="59" fillId="0" borderId="3" xfId="0" applyFont="1" applyBorder="1" applyAlignment="1">
      <alignment horizontal="left" vertical="center" wrapText="1"/>
    </xf>
    <xf numFmtId="0" fontId="59" fillId="16" borderId="28" xfId="0" applyFont="1" applyFill="1" applyBorder="1" applyAlignment="1">
      <alignment horizontal="left" vertical="center" wrapText="1"/>
    </xf>
    <xf numFmtId="0" fontId="59" fillId="15" borderId="3" xfId="0" applyFont="1" applyFill="1" applyBorder="1" applyAlignment="1">
      <alignment horizontal="left" vertical="center" wrapText="1"/>
    </xf>
    <xf numFmtId="0" fontId="59" fillId="0" borderId="28" xfId="0" applyFont="1" applyBorder="1" applyAlignment="1">
      <alignment horizontal="left" vertical="center" wrapText="1"/>
    </xf>
    <xf numFmtId="0" fontId="59" fillId="0" borderId="20" xfId="0" applyFont="1" applyBorder="1" applyAlignment="1">
      <alignment horizontal="left" vertical="center" wrapText="1"/>
    </xf>
    <xf numFmtId="0" fontId="52" fillId="0" borderId="56" xfId="0" applyFont="1" applyBorder="1" applyAlignment="1">
      <alignment horizontal="left" vertical="center" wrapText="1"/>
    </xf>
    <xf numFmtId="0" fontId="59" fillId="0" borderId="55" xfId="0" applyFont="1" applyBorder="1" applyAlignment="1">
      <alignment horizontal="left" vertical="center" wrapText="1"/>
    </xf>
    <xf numFmtId="0" fontId="59" fillId="0" borderId="22" xfId="0" applyFont="1" applyBorder="1" applyAlignment="1">
      <alignment horizontal="left" vertical="center" wrapText="1"/>
    </xf>
    <xf numFmtId="0" fontId="56" fillId="12" borderId="1" xfId="0" applyFont="1" applyFill="1" applyBorder="1" applyAlignment="1">
      <alignment horizontal="left" vertical="center" wrapText="1"/>
    </xf>
    <xf numFmtId="0" fontId="56" fillId="0" borderId="30" xfId="0" applyFont="1" applyBorder="1" applyAlignment="1">
      <alignment horizontal="left" vertical="center" wrapText="1"/>
    </xf>
    <xf numFmtId="0" fontId="59" fillId="0" borderId="27" xfId="0" applyFont="1" applyBorder="1" applyAlignment="1">
      <alignment horizontal="left" vertical="center" wrapText="1"/>
    </xf>
    <xf numFmtId="0" fontId="59" fillId="0" borderId="41" xfId="0" applyFont="1" applyBorder="1" applyAlignment="1">
      <alignment horizontal="left" vertical="center" wrapText="1"/>
    </xf>
    <xf numFmtId="0" fontId="56" fillId="0" borderId="54" xfId="0" applyFont="1" applyBorder="1" applyAlignment="1">
      <alignment horizontal="left" vertical="center" wrapText="1"/>
    </xf>
    <xf numFmtId="0" fontId="59" fillId="0" borderId="47" xfId="0" applyFont="1" applyBorder="1" applyAlignment="1">
      <alignment horizontal="left" vertical="center" wrapText="1"/>
    </xf>
    <xf numFmtId="0" fontId="59" fillId="12" borderId="3" xfId="0" applyFont="1" applyFill="1" applyBorder="1" applyAlignment="1">
      <alignment horizontal="left" vertical="center" wrapText="1"/>
    </xf>
    <xf numFmtId="0" fontId="56" fillId="0" borderId="22" xfId="0" applyFont="1" applyBorder="1" applyAlignment="1">
      <alignment horizontal="left" vertical="center" wrapText="1"/>
    </xf>
    <xf numFmtId="0" fontId="59" fillId="0" borderId="30" xfId="0" applyFont="1" applyBorder="1" applyAlignment="1">
      <alignment horizontal="left" vertical="center" wrapText="1"/>
    </xf>
    <xf numFmtId="0" fontId="59" fillId="0" borderId="45" xfId="0" applyFont="1" applyBorder="1" applyAlignment="1">
      <alignment horizontal="left" vertical="center" wrapText="1"/>
    </xf>
    <xf numFmtId="0" fontId="59" fillId="0" borderId="44" xfId="0" applyFont="1" applyBorder="1" applyAlignment="1">
      <alignment horizontal="left" vertical="center" wrapText="1"/>
    </xf>
    <xf numFmtId="0" fontId="59" fillId="0" borderId="5" xfId="0" applyFont="1" applyBorder="1" applyAlignment="1">
      <alignment horizontal="left" vertical="center" wrapText="1"/>
    </xf>
    <xf numFmtId="0" fontId="59" fillId="16" borderId="3" xfId="0" applyFont="1" applyFill="1" applyBorder="1" applyAlignment="1">
      <alignment horizontal="left" vertical="center" wrapText="1"/>
    </xf>
    <xf numFmtId="165" fontId="52" fillId="0" borderId="24" xfId="0" applyNumberFormat="1" applyFont="1" applyBorder="1" applyAlignment="1">
      <alignment horizontal="center" vertical="center" wrapText="1"/>
    </xf>
    <xf numFmtId="165" fontId="59" fillId="0" borderId="1" xfId="0" applyNumberFormat="1" applyFont="1" applyBorder="1" applyAlignment="1">
      <alignment horizontal="center" vertical="center" wrapText="1"/>
    </xf>
    <xf numFmtId="165" fontId="52" fillId="16" borderId="24" xfId="0" applyNumberFormat="1" applyFont="1" applyFill="1" applyBorder="1" applyAlignment="1">
      <alignment horizontal="center" vertical="center" wrapText="1"/>
    </xf>
    <xf numFmtId="165" fontId="52" fillId="0" borderId="59" xfId="0" applyNumberFormat="1" applyFont="1" applyBorder="1" applyAlignment="1">
      <alignment horizontal="center" vertical="center" wrapText="1"/>
    </xf>
    <xf numFmtId="165" fontId="52" fillId="0" borderId="23" xfId="0" applyNumberFormat="1" applyFont="1" applyBorder="1" applyAlignment="1">
      <alignment horizontal="center" vertical="center" wrapText="1"/>
    </xf>
    <xf numFmtId="165" fontId="52" fillId="0" borderId="31" xfId="0" applyNumberFormat="1" applyFont="1" applyBorder="1" applyAlignment="1">
      <alignment horizontal="center" vertical="center" wrapText="1"/>
    </xf>
    <xf numFmtId="165" fontId="52" fillId="0" borderId="60" xfId="0" applyNumberFormat="1" applyFont="1" applyBorder="1" applyAlignment="1">
      <alignment horizontal="center" vertical="center" wrapText="1"/>
    </xf>
    <xf numFmtId="0" fontId="62" fillId="2" borderId="27" xfId="0" applyFont="1" applyFill="1" applyBorder="1" applyAlignment="1">
      <alignment horizontal="left" vertical="center"/>
    </xf>
    <xf numFmtId="0" fontId="62" fillId="2" borderId="27" xfId="0" applyFont="1" applyFill="1" applyBorder="1" applyAlignment="1">
      <alignment horizontal="center" vertical="top"/>
    </xf>
    <xf numFmtId="0" fontId="62" fillId="2" borderId="27" xfId="0" applyFont="1" applyFill="1" applyBorder="1" applyAlignment="1">
      <alignment vertical="center"/>
    </xf>
    <xf numFmtId="0" fontId="62" fillId="2" borderId="27" xfId="0" applyFont="1" applyFill="1" applyBorder="1" applyAlignment="1">
      <alignment horizontal="center" vertical="center"/>
    </xf>
    <xf numFmtId="4" fontId="53" fillId="4" borderId="27" xfId="0" applyNumberFormat="1" applyFont="1" applyFill="1" applyBorder="1" applyAlignment="1">
      <alignment horizontal="center" vertical="center"/>
    </xf>
    <xf numFmtId="4" fontId="53" fillId="5" borderId="27" xfId="0" applyNumberFormat="1" applyFont="1" applyFill="1" applyBorder="1" applyAlignment="1">
      <alignment horizontal="center" vertical="center"/>
    </xf>
    <xf numFmtId="164" fontId="63" fillId="2" borderId="27" xfId="0" applyNumberFormat="1" applyFont="1" applyFill="1" applyBorder="1" applyAlignment="1">
      <alignment horizontal="center" vertical="center"/>
    </xf>
    <xf numFmtId="0" fontId="52" fillId="0" borderId="0" xfId="0" applyFont="1" applyAlignment="1">
      <alignment horizontal="left" vertical="center" wrapText="1"/>
    </xf>
    <xf numFmtId="0" fontId="7" fillId="0" borderId="1" xfId="0" applyFont="1" applyBorder="1" applyAlignment="1">
      <alignment horizontal="center" vertical="top" wrapText="1"/>
    </xf>
    <xf numFmtId="0" fontId="2" fillId="49" borderId="0" xfId="0" applyFont="1" applyFill="1" applyAlignment="1">
      <alignment horizontal="right" vertical="top" wrapText="1"/>
    </xf>
    <xf numFmtId="9" fontId="2" fillId="49" borderId="0" xfId="0" applyNumberFormat="1" applyFont="1" applyFill="1" applyAlignment="1">
      <alignment horizontal="center" vertical="top" wrapText="1"/>
    </xf>
    <xf numFmtId="0" fontId="25" fillId="0" borderId="1" xfId="0" applyFont="1" applyBorder="1" applyAlignment="1">
      <alignment vertical="top" wrapText="1"/>
    </xf>
    <xf numFmtId="9" fontId="0" fillId="49" borderId="0" xfId="0" applyNumberFormat="1" applyFill="1"/>
    <xf numFmtId="0" fontId="0" fillId="49" borderId="0" xfId="0" applyFill="1"/>
    <xf numFmtId="0" fontId="52" fillId="7" borderId="22" xfId="0" applyFont="1" applyFill="1" applyBorder="1" applyAlignment="1">
      <alignment horizontal="justify" vertical="center" wrapText="1"/>
    </xf>
    <xf numFmtId="0" fontId="52" fillId="7" borderId="1" xfId="0" applyFont="1" applyFill="1" applyBorder="1" applyAlignment="1">
      <alignment horizontal="justify" vertical="center" wrapText="1"/>
    </xf>
    <xf numFmtId="167" fontId="0" fillId="0" borderId="1" xfId="0" applyNumberFormat="1" applyBorder="1" applyAlignment="1">
      <alignment horizontal="center" vertical="center"/>
    </xf>
    <xf numFmtId="0" fontId="26" fillId="0" borderId="3" xfId="0" applyFont="1" applyBorder="1" applyAlignment="1">
      <alignment wrapText="1"/>
    </xf>
    <xf numFmtId="0" fontId="26" fillId="0" borderId="3" xfId="0" applyFont="1" applyBorder="1"/>
    <xf numFmtId="9" fontId="26" fillId="0" borderId="3" xfId="0" applyNumberFormat="1" applyFont="1" applyBorder="1" applyAlignment="1">
      <alignment horizontal="center"/>
    </xf>
    <xf numFmtId="0" fontId="26" fillId="0" borderId="41" xfId="0" applyFont="1" applyBorder="1"/>
    <xf numFmtId="9" fontId="26" fillId="0" borderId="41" xfId="0" applyNumberFormat="1" applyFont="1" applyBorder="1" applyAlignment="1">
      <alignment horizontal="center"/>
    </xf>
    <xf numFmtId="0" fontId="26" fillId="0" borderId="41" xfId="0" applyFont="1" applyBorder="1" applyAlignment="1">
      <alignment vertical="center"/>
    </xf>
    <xf numFmtId="9" fontId="26" fillId="0" borderId="41" xfId="0" applyNumberFormat="1" applyFont="1" applyBorder="1" applyAlignment="1">
      <alignment horizontal="center" vertical="center"/>
    </xf>
    <xf numFmtId="0" fontId="26" fillId="0" borderId="41" xfId="0" applyFont="1" applyBorder="1" applyAlignment="1">
      <alignment vertical="center" wrapText="1"/>
    </xf>
    <xf numFmtId="0" fontId="52" fillId="0" borderId="1" xfId="0" applyFont="1" applyBorder="1" applyAlignment="1">
      <alignment horizontal="left" vertical="top" wrapText="1"/>
    </xf>
    <xf numFmtId="14" fontId="56" fillId="0" borderId="1" xfId="0" applyNumberFormat="1" applyFont="1" applyBorder="1" applyAlignment="1">
      <alignment horizontal="center" vertical="center" wrapText="1"/>
    </xf>
    <xf numFmtId="0" fontId="56" fillId="0" borderId="1" xfId="0" applyFont="1" applyBorder="1" applyAlignment="1">
      <alignment horizontal="left" vertical="top" wrapText="1"/>
    </xf>
    <xf numFmtId="0" fontId="59" fillId="0" borderId="1" xfId="0" applyFont="1" applyBorder="1" applyAlignment="1">
      <alignment horizontal="left" vertical="top" wrapText="1"/>
    </xf>
    <xf numFmtId="14" fontId="52" fillId="0" borderId="1" xfId="0" applyNumberFormat="1" applyFont="1" applyBorder="1" applyAlignment="1">
      <alignment horizontal="center" vertical="center" wrapText="1"/>
    </xf>
    <xf numFmtId="14" fontId="56" fillId="0" borderId="1" xfId="0" applyNumberFormat="1" applyFont="1" applyBorder="1" applyAlignment="1">
      <alignment horizontal="center" vertical="center"/>
    </xf>
    <xf numFmtId="0" fontId="52" fillId="0" borderId="1" xfId="0" applyFont="1" applyBorder="1" applyAlignment="1">
      <alignment horizontal="left" wrapText="1"/>
    </xf>
    <xf numFmtId="14" fontId="59" fillId="0" borderId="1" xfId="0" applyNumberFormat="1" applyFont="1" applyBorder="1" applyAlignment="1">
      <alignment horizontal="center" vertical="center"/>
    </xf>
    <xf numFmtId="167" fontId="52" fillId="0" borderId="1" xfId="0" applyNumberFormat="1" applyFont="1" applyBorder="1" applyAlignment="1">
      <alignment horizontal="center" vertical="center"/>
    </xf>
    <xf numFmtId="14" fontId="52" fillId="0" borderId="3" xfId="0" applyNumberFormat="1" applyFont="1" applyBorder="1" applyAlignment="1">
      <alignment horizontal="center" vertical="center"/>
    </xf>
    <xf numFmtId="0" fontId="56" fillId="0" borderId="1" xfId="0" applyFont="1" applyBorder="1" applyAlignment="1">
      <alignment horizontal="left" vertical="center"/>
    </xf>
    <xf numFmtId="0" fontId="59" fillId="0" borderId="1" xfId="0" applyFont="1" applyBorder="1" applyAlignment="1">
      <alignment horizontal="left" wrapText="1"/>
    </xf>
    <xf numFmtId="0" fontId="59" fillId="0" borderId="1" xfId="0" applyFont="1" applyBorder="1" applyAlignment="1">
      <alignment horizontal="left" vertical="center"/>
    </xf>
    <xf numFmtId="14" fontId="59" fillId="0" borderId="1" xfId="0" applyNumberFormat="1" applyFont="1" applyBorder="1" applyAlignment="1">
      <alignment horizontal="center" vertical="center" wrapText="1"/>
    </xf>
    <xf numFmtId="14" fontId="56" fillId="0" borderId="41" xfId="0" applyNumberFormat="1" applyFont="1" applyBorder="1" applyAlignment="1">
      <alignment horizontal="center" vertical="center"/>
    </xf>
    <xf numFmtId="168" fontId="59" fillId="0" borderId="1" xfId="0" applyNumberFormat="1" applyFont="1" applyBorder="1" applyAlignment="1" applyProtection="1">
      <alignment horizontal="center" vertical="center" wrapText="1"/>
      <protection locked="0"/>
    </xf>
    <xf numFmtId="14" fontId="52" fillId="0" borderId="1" xfId="0" applyNumberFormat="1" applyFont="1" applyBorder="1" applyAlignment="1">
      <alignment horizontal="justify" vertical="center"/>
    </xf>
    <xf numFmtId="0" fontId="56" fillId="0" borderId="8" xfId="0" applyFont="1" applyBorder="1" applyAlignment="1">
      <alignment horizontal="left" vertical="center" wrapText="1"/>
    </xf>
    <xf numFmtId="0" fontId="56" fillId="0" borderId="8" xfId="0" applyFont="1" applyBorder="1" applyAlignment="1">
      <alignment horizontal="left" vertical="top" wrapText="1"/>
    </xf>
    <xf numFmtId="14" fontId="52" fillId="0" borderId="8" xfId="0" applyNumberFormat="1" applyFont="1" applyBorder="1" applyAlignment="1">
      <alignment horizontal="center" vertical="center"/>
    </xf>
    <xf numFmtId="168" fontId="59" fillId="0" borderId="8" xfId="0" applyNumberFormat="1" applyFont="1" applyBorder="1" applyAlignment="1" applyProtection="1">
      <alignment horizontal="center" vertical="center" wrapText="1"/>
      <protection locked="0"/>
    </xf>
    <xf numFmtId="0" fontId="56" fillId="0" borderId="19" xfId="0" applyFont="1" applyBorder="1" applyAlignment="1">
      <alignment horizontal="left" vertical="center" wrapText="1"/>
    </xf>
    <xf numFmtId="0" fontId="56" fillId="0" borderId="5" xfId="0" applyFont="1" applyBorder="1" applyAlignment="1">
      <alignment horizontal="left" vertical="center" wrapText="1"/>
    </xf>
    <xf numFmtId="14" fontId="52" fillId="0" borderId="27" xfId="0" applyNumberFormat="1" applyFont="1" applyBorder="1" applyAlignment="1">
      <alignment horizontal="center" vertical="center" wrapText="1"/>
    </xf>
    <xf numFmtId="14" fontId="59" fillId="0" borderId="19" xfId="0" applyNumberFormat="1" applyFont="1" applyBorder="1" applyAlignment="1">
      <alignment horizontal="center" vertical="center"/>
    </xf>
    <xf numFmtId="14" fontId="56" fillId="0" borderId="69" xfId="0" applyNumberFormat="1" applyFont="1" applyBorder="1" applyAlignment="1">
      <alignment horizontal="center" vertical="center"/>
    </xf>
    <xf numFmtId="14" fontId="56" fillId="0" borderId="19" xfId="0" applyNumberFormat="1" applyFont="1" applyBorder="1" applyAlignment="1">
      <alignment horizontal="center" vertical="center"/>
    </xf>
    <xf numFmtId="14" fontId="59" fillId="0" borderId="19" xfId="0" applyNumberFormat="1" applyFont="1" applyBorder="1" applyAlignment="1">
      <alignment horizontal="center" vertical="center" wrapText="1"/>
    </xf>
    <xf numFmtId="0" fontId="56" fillId="2" borderId="1" xfId="0" applyFont="1" applyFill="1" applyBorder="1" applyAlignment="1">
      <alignment vertical="center" wrapText="1"/>
    </xf>
    <xf numFmtId="0" fontId="52" fillId="2" borderId="1" xfId="0" applyFont="1" applyFill="1" applyBorder="1" applyAlignment="1">
      <alignment vertical="center" wrapText="1"/>
    </xf>
    <xf numFmtId="0" fontId="52" fillId="2" borderId="8" xfId="0" applyFont="1" applyFill="1" applyBorder="1" applyAlignment="1">
      <alignment horizontal="center" vertical="center" wrapText="1"/>
    </xf>
    <xf numFmtId="0" fontId="52" fillId="2" borderId="1" xfId="0" applyFont="1" applyFill="1" applyBorder="1" applyAlignment="1">
      <alignment wrapText="1"/>
    </xf>
    <xf numFmtId="0" fontId="59" fillId="2" borderId="1" xfId="0" applyFont="1" applyFill="1" applyBorder="1" applyAlignment="1">
      <alignment vertical="center" wrapText="1"/>
    </xf>
    <xf numFmtId="0" fontId="59" fillId="2" borderId="1" xfId="0" applyFont="1" applyFill="1" applyBorder="1" applyAlignment="1">
      <alignment horizontal="center" vertical="center" wrapText="1"/>
    </xf>
    <xf numFmtId="0" fontId="52" fillId="7" borderId="30" xfId="0" applyFont="1" applyFill="1" applyBorder="1" applyAlignment="1">
      <alignment horizontal="justify" vertical="center" wrapText="1"/>
    </xf>
    <xf numFmtId="0" fontId="70" fillId="0" borderId="0" xfId="0" applyFont="1"/>
    <xf numFmtId="0" fontId="55" fillId="3" borderId="1" xfId="0" applyFont="1" applyFill="1" applyBorder="1" applyAlignment="1">
      <alignment vertical="center" wrapText="1"/>
    </xf>
    <xf numFmtId="0" fontId="52" fillId="16" borderId="2" xfId="0" applyFont="1" applyFill="1" applyBorder="1" applyAlignment="1">
      <alignment horizontal="left" vertical="center"/>
    </xf>
    <xf numFmtId="0" fontId="52" fillId="16" borderId="1" xfId="0" applyFont="1" applyFill="1" applyBorder="1" applyAlignment="1">
      <alignment horizontal="left" vertical="center"/>
    </xf>
    <xf numFmtId="14" fontId="52" fillId="16" borderId="1" xfId="0" applyNumberFormat="1" applyFont="1" applyFill="1" applyBorder="1" applyAlignment="1">
      <alignment horizontal="center" vertical="center"/>
    </xf>
    <xf numFmtId="0" fontId="52" fillId="16" borderId="2" xfId="0" applyFont="1" applyFill="1" applyBorder="1" applyAlignment="1">
      <alignment horizontal="left" vertical="center" wrapText="1"/>
    </xf>
    <xf numFmtId="165" fontId="52" fillId="16" borderId="30" xfId="0" applyNumberFormat="1" applyFont="1" applyFill="1" applyBorder="1" applyAlignment="1">
      <alignment horizontal="center" vertical="center" wrapText="1"/>
    </xf>
    <xf numFmtId="0" fontId="52" fillId="62" borderId="1" xfId="0" applyFont="1" applyFill="1" applyBorder="1" applyAlignment="1">
      <alignment horizontal="left" vertical="center" wrapText="1"/>
    </xf>
    <xf numFmtId="0" fontId="59" fillId="62" borderId="3" xfId="0" applyFont="1" applyFill="1" applyBorder="1" applyAlignment="1">
      <alignment horizontal="left" vertical="center" wrapText="1"/>
    </xf>
    <xf numFmtId="0" fontId="7" fillId="101" borderId="1" xfId="0" applyFont="1" applyFill="1" applyBorder="1" applyAlignment="1">
      <alignment horizontal="left" vertical="center" wrapText="1"/>
    </xf>
    <xf numFmtId="0" fontId="56" fillId="0" borderId="8" xfId="0" applyFont="1" applyBorder="1" applyAlignment="1">
      <alignment horizontal="justify" vertical="center" wrapText="1"/>
    </xf>
    <xf numFmtId="0" fontId="52" fillId="16" borderId="22" xfId="0" applyFont="1" applyFill="1" applyBorder="1" applyAlignment="1">
      <alignment horizontal="justify" vertical="center" wrapText="1"/>
    </xf>
    <xf numFmtId="0" fontId="56" fillId="15" borderId="3" xfId="0" applyFont="1" applyFill="1" applyBorder="1" applyAlignment="1">
      <alignment vertical="center" wrapText="1"/>
    </xf>
    <xf numFmtId="0" fontId="40" fillId="15" borderId="1" xfId="0" applyFont="1" applyFill="1" applyBorder="1" applyAlignment="1">
      <alignment horizontal="center" vertical="center" wrapText="1"/>
    </xf>
    <xf numFmtId="0" fontId="40" fillId="15" borderId="3" xfId="0" applyFont="1" applyFill="1" applyBorder="1" applyAlignment="1">
      <alignment horizontal="center" vertical="center" wrapText="1"/>
    </xf>
    <xf numFmtId="0" fontId="26" fillId="15" borderId="3" xfId="0" applyFont="1" applyFill="1" applyBorder="1" applyAlignment="1">
      <alignment vertical="top" wrapText="1"/>
    </xf>
    <xf numFmtId="167" fontId="52" fillId="16" borderId="1" xfId="0" applyNumberFormat="1" applyFont="1" applyFill="1" applyBorder="1" applyAlignment="1">
      <alignment horizontal="center" vertical="center"/>
    </xf>
    <xf numFmtId="0" fontId="56" fillId="16" borderId="2" xfId="0" applyFont="1" applyFill="1" applyBorder="1" applyAlignment="1">
      <alignment horizontal="left" vertical="center" wrapText="1"/>
    </xf>
    <xf numFmtId="0" fontId="56" fillId="16" borderId="1" xfId="0" applyFont="1" applyFill="1" applyBorder="1" applyAlignment="1">
      <alignment horizontal="left" vertical="center"/>
    </xf>
    <xf numFmtId="0" fontId="31" fillId="16" borderId="3" xfId="0" applyFont="1" applyFill="1" applyBorder="1" applyAlignment="1">
      <alignment vertical="center" wrapText="1"/>
    </xf>
    <xf numFmtId="14" fontId="56" fillId="16" borderId="1" xfId="0" applyNumberFormat="1" applyFont="1" applyFill="1" applyBorder="1" applyAlignment="1">
      <alignment horizontal="center" vertical="center" wrapText="1"/>
    </xf>
    <xf numFmtId="0" fontId="21" fillId="9" borderId="0" xfId="0" applyFont="1" applyFill="1" applyAlignment="1">
      <alignment horizontal="center" vertical="center" wrapText="1"/>
    </xf>
    <xf numFmtId="0" fontId="14" fillId="9" borderId="0" xfId="0" applyFont="1" applyFill="1" applyAlignment="1">
      <alignment horizontal="center" vertical="center" wrapText="1"/>
    </xf>
    <xf numFmtId="0" fontId="0" fillId="0" borderId="21" xfId="0" applyBorder="1" applyAlignment="1">
      <alignment horizontal="center"/>
    </xf>
    <xf numFmtId="0" fontId="2" fillId="4" borderId="1" xfId="0" applyFont="1" applyFill="1" applyBorder="1" applyAlignment="1">
      <alignment horizontal="center"/>
    </xf>
    <xf numFmtId="0" fontId="34" fillId="0" borderId="14" xfId="0" applyFont="1" applyBorder="1" applyAlignment="1">
      <alignment horizontal="center" vertical="center" wrapText="1"/>
    </xf>
    <xf numFmtId="0" fontId="34" fillId="0" borderId="9" xfId="0" applyFont="1" applyBorder="1" applyAlignment="1">
      <alignment horizontal="center" vertical="center" wrapText="1"/>
    </xf>
    <xf numFmtId="0" fontId="2" fillId="4" borderId="1" xfId="0" applyFont="1" applyFill="1" applyBorder="1" applyAlignment="1">
      <alignment horizontal="center" wrapText="1"/>
    </xf>
    <xf numFmtId="0" fontId="37" fillId="0" borderId="12" xfId="0" applyFont="1" applyBorder="1" applyAlignment="1">
      <alignment horizontal="left"/>
    </xf>
    <xf numFmtId="0" fontId="37" fillId="0" borderId="0" xfId="0" applyFont="1" applyAlignment="1">
      <alignment horizontal="left"/>
    </xf>
    <xf numFmtId="0" fontId="37" fillId="0" borderId="10" xfId="0" applyFont="1" applyBorder="1" applyAlignment="1">
      <alignment horizontal="left"/>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10" xfId="0" applyFont="1" applyBorder="1" applyAlignment="1">
      <alignment horizontal="left" vertical="top" wrapText="1"/>
    </xf>
    <xf numFmtId="0" fontId="23" fillId="0" borderId="12" xfId="0" applyFont="1" applyBorder="1" applyAlignment="1">
      <alignment horizontal="left" wrapText="1"/>
    </xf>
    <xf numFmtId="0" fontId="23" fillId="0" borderId="0" xfId="0" applyFont="1" applyAlignment="1">
      <alignment horizontal="left" wrapText="1"/>
    </xf>
    <xf numFmtId="0" fontId="23" fillId="0" borderId="10" xfId="0" applyFont="1" applyBorder="1" applyAlignment="1">
      <alignment horizontal="left" wrapText="1"/>
    </xf>
    <xf numFmtId="0" fontId="17" fillId="9" borderId="12" xfId="0" applyFont="1" applyFill="1" applyBorder="1" applyAlignment="1">
      <alignment horizontal="left" vertical="center" wrapText="1"/>
    </xf>
    <xf numFmtId="0" fontId="17" fillId="9" borderId="0" xfId="0" applyFont="1" applyFill="1" applyAlignment="1">
      <alignment horizontal="left" vertical="center" wrapText="1"/>
    </xf>
    <xf numFmtId="0" fontId="17" fillId="9" borderId="10" xfId="0" applyFont="1" applyFill="1" applyBorder="1" applyAlignment="1">
      <alignment horizontal="left" vertical="center" wrapText="1"/>
    </xf>
    <xf numFmtId="0" fontId="18" fillId="0" borderId="12" xfId="0" applyFont="1" applyBorder="1" applyAlignment="1">
      <alignment horizontal="left"/>
    </xf>
    <xf numFmtId="0" fontId="18" fillId="0" borderId="0" xfId="0" applyFont="1" applyAlignment="1">
      <alignment horizontal="left"/>
    </xf>
    <xf numFmtId="0" fontId="18" fillId="0" borderId="10" xfId="0" applyFont="1" applyBorder="1" applyAlignment="1">
      <alignment horizontal="left"/>
    </xf>
    <xf numFmtId="0" fontId="16" fillId="0" borderId="12" xfId="0" applyFont="1" applyBorder="1" applyAlignment="1">
      <alignment horizontal="left" wrapText="1"/>
    </xf>
    <xf numFmtId="0" fontId="16" fillId="0" borderId="0" xfId="0" applyFont="1" applyAlignment="1">
      <alignment horizontal="left" wrapText="1"/>
    </xf>
    <xf numFmtId="0" fontId="16" fillId="0" borderId="10" xfId="0" applyFont="1" applyBorder="1" applyAlignment="1">
      <alignment horizontal="left"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0" xfId="0" applyFont="1" applyBorder="1" applyAlignment="1">
      <alignment horizontal="left" vertical="center" wrapText="1"/>
    </xf>
    <xf numFmtId="0" fontId="24" fillId="9" borderId="12" xfId="0" applyFont="1" applyFill="1" applyBorder="1" applyAlignment="1">
      <alignment horizontal="left" wrapText="1"/>
    </xf>
    <xf numFmtId="0" fontId="24" fillId="9" borderId="0" xfId="0" applyFont="1" applyFill="1" applyAlignment="1">
      <alignment horizontal="left" wrapText="1"/>
    </xf>
    <xf numFmtId="0" fontId="24" fillId="9" borderId="10" xfId="0" applyFont="1" applyFill="1" applyBorder="1" applyAlignment="1">
      <alignment horizontal="left" wrapText="1"/>
    </xf>
    <xf numFmtId="0" fontId="18" fillId="3" borderId="12" xfId="0" applyFont="1" applyFill="1" applyBorder="1" applyAlignment="1">
      <alignment horizontal="left"/>
    </xf>
    <xf numFmtId="0" fontId="18" fillId="3" borderId="0" xfId="0" applyFont="1" applyFill="1" applyAlignment="1">
      <alignment horizontal="left"/>
    </xf>
    <xf numFmtId="0" fontId="18" fillId="3" borderId="10" xfId="0" applyFont="1" applyFill="1" applyBorder="1" applyAlignment="1">
      <alignment horizontal="left"/>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9" xfId="0" applyFont="1" applyFill="1" applyBorder="1" applyAlignment="1">
      <alignment horizontal="center" vertical="center"/>
    </xf>
    <xf numFmtId="0" fontId="15" fillId="8" borderId="12" xfId="0" applyFont="1" applyFill="1" applyBorder="1" applyAlignment="1">
      <alignment horizontal="center" vertical="center"/>
    </xf>
    <xf numFmtId="0" fontId="15" fillId="8" borderId="0" xfId="0" applyFont="1" applyFill="1" applyAlignment="1">
      <alignment horizontal="center" vertical="center"/>
    </xf>
    <xf numFmtId="0" fontId="15" fillId="8" borderId="10" xfId="0" applyFont="1" applyFill="1" applyBorder="1" applyAlignment="1">
      <alignment horizontal="center" vertical="center"/>
    </xf>
    <xf numFmtId="0" fontId="17" fillId="10" borderId="12" xfId="0" applyFont="1" applyFill="1" applyBorder="1" applyAlignment="1">
      <alignment horizontal="center"/>
    </xf>
    <xf numFmtId="0" fontId="17" fillId="10" borderId="0" xfId="0" applyFont="1" applyFill="1" applyAlignment="1">
      <alignment horizontal="center"/>
    </xf>
    <xf numFmtId="0" fontId="17" fillId="10" borderId="10" xfId="0" applyFont="1" applyFill="1" applyBorder="1" applyAlignment="1">
      <alignment horizontal="center"/>
    </xf>
    <xf numFmtId="0" fontId="17" fillId="0" borderId="12" xfId="0" applyFont="1" applyBorder="1" applyAlignment="1">
      <alignment horizontal="left"/>
    </xf>
    <xf numFmtId="0" fontId="17" fillId="0" borderId="0" xfId="0" applyFont="1" applyAlignment="1">
      <alignment horizontal="left"/>
    </xf>
    <xf numFmtId="0" fontId="17" fillId="0" borderId="10" xfId="0" applyFont="1" applyBorder="1" applyAlignment="1">
      <alignment horizontal="left"/>
    </xf>
    <xf numFmtId="0" fontId="23" fillId="0" borderId="12" xfId="0" applyFont="1" applyBorder="1" applyAlignment="1">
      <alignment horizontal="left"/>
    </xf>
    <xf numFmtId="0" fontId="23" fillId="0" borderId="0" xfId="0" applyFont="1" applyAlignment="1">
      <alignment horizontal="left"/>
    </xf>
    <xf numFmtId="0" fontId="23" fillId="0" borderId="10" xfId="0" applyFont="1" applyBorder="1" applyAlignment="1">
      <alignment horizontal="left"/>
    </xf>
    <xf numFmtId="0" fontId="16" fillId="0" borderId="12" xfId="0" applyFont="1" applyBorder="1" applyAlignment="1">
      <alignment horizontal="left"/>
    </xf>
    <xf numFmtId="0" fontId="16" fillId="0" borderId="0" xfId="0" applyFont="1" applyAlignment="1">
      <alignment horizontal="left"/>
    </xf>
    <xf numFmtId="0" fontId="16" fillId="0" borderId="10" xfId="0" applyFont="1" applyBorder="1" applyAlignment="1">
      <alignment horizontal="left"/>
    </xf>
    <xf numFmtId="0" fontId="53" fillId="0" borderId="48"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37" xfId="0" applyFont="1" applyBorder="1" applyAlignment="1">
      <alignment horizontal="center" vertical="center" wrapText="1"/>
    </xf>
    <xf numFmtId="0" fontId="53" fillId="0" borderId="11"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29" xfId="0" applyFont="1" applyBorder="1" applyAlignment="1">
      <alignment horizontal="center" vertical="center" wrapText="1"/>
    </xf>
    <xf numFmtId="165" fontId="52" fillId="9" borderId="61" xfId="0" applyNumberFormat="1" applyFont="1" applyFill="1" applyBorder="1" applyAlignment="1">
      <alignment horizontal="center" vertical="center"/>
    </xf>
    <xf numFmtId="165" fontId="52" fillId="9" borderId="28" xfId="0" applyNumberFormat="1" applyFont="1" applyFill="1" applyBorder="1" applyAlignment="1">
      <alignment horizontal="center" vertical="center"/>
    </xf>
    <xf numFmtId="165" fontId="52" fillId="9" borderId="62" xfId="0" applyNumberFormat="1" applyFont="1" applyFill="1" applyBorder="1" applyAlignment="1">
      <alignment horizontal="center" vertical="center"/>
    </xf>
    <xf numFmtId="165" fontId="52" fillId="9" borderId="22" xfId="1" applyNumberFormat="1" applyFont="1" applyFill="1" applyBorder="1" applyAlignment="1">
      <alignment horizontal="center" vertical="center"/>
    </xf>
    <xf numFmtId="165" fontId="52" fillId="9" borderId="1" xfId="1" applyNumberFormat="1" applyFont="1" applyFill="1" applyBorder="1" applyAlignment="1">
      <alignment horizontal="center" vertical="center"/>
    </xf>
    <xf numFmtId="165" fontId="52" fillId="9" borderId="8" xfId="1" applyNumberFormat="1" applyFont="1" applyFill="1" applyBorder="1" applyAlignment="1">
      <alignment horizontal="center" vertical="center"/>
    </xf>
    <xf numFmtId="165" fontId="52" fillId="9" borderId="22" xfId="0" applyNumberFormat="1" applyFont="1" applyFill="1" applyBorder="1" applyAlignment="1">
      <alignment horizontal="center" vertical="center"/>
    </xf>
    <xf numFmtId="165" fontId="52" fillId="9" borderId="1" xfId="0" applyNumberFormat="1" applyFont="1" applyFill="1" applyBorder="1" applyAlignment="1">
      <alignment horizontal="center" vertical="center"/>
    </xf>
    <xf numFmtId="165" fontId="52" fillId="9" borderId="30" xfId="0" applyNumberFormat="1" applyFont="1" applyFill="1" applyBorder="1" applyAlignment="1">
      <alignment horizontal="center" vertical="center"/>
    </xf>
    <xf numFmtId="0" fontId="71" fillId="0" borderId="37" xfId="0" applyFont="1" applyBorder="1" applyAlignment="1">
      <alignment horizontal="left" vertical="center"/>
    </xf>
    <xf numFmtId="0" fontId="71" fillId="0" borderId="11" xfId="0" applyFont="1" applyBorder="1" applyAlignment="1">
      <alignment horizontal="left" vertical="center"/>
    </xf>
    <xf numFmtId="49" fontId="72" fillId="0" borderId="23" xfId="0" applyNumberFormat="1" applyFont="1" applyBorder="1" applyAlignment="1">
      <alignment horizontal="center" vertical="center"/>
    </xf>
    <xf numFmtId="49" fontId="72" fillId="0" borderId="24" xfId="0" applyNumberFormat="1" applyFont="1" applyBorder="1" applyAlignment="1">
      <alignment horizontal="center" vertical="center"/>
    </xf>
    <xf numFmtId="0" fontId="72" fillId="0" borderId="24" xfId="0" applyFont="1" applyBorder="1" applyAlignment="1">
      <alignment horizontal="center" vertical="center"/>
    </xf>
    <xf numFmtId="0" fontId="71" fillId="0" borderId="11" xfId="0" applyFont="1" applyBorder="1" applyAlignment="1">
      <alignment horizontal="left" vertical="center" wrapText="1"/>
    </xf>
    <xf numFmtId="0" fontId="71" fillId="0" borderId="29" xfId="0" applyFont="1" applyBorder="1" applyAlignment="1">
      <alignment horizontal="left" vertical="center" wrapText="1"/>
    </xf>
    <xf numFmtId="0" fontId="72" fillId="0" borderId="24" xfId="0" applyFont="1" applyBorder="1" applyAlignment="1">
      <alignment horizontal="center" vertical="center" wrapText="1"/>
    </xf>
    <xf numFmtId="0" fontId="72" fillId="0" borderId="31" xfId="0" applyFont="1" applyBorder="1" applyAlignment="1">
      <alignment horizontal="center" vertical="center" wrapText="1"/>
    </xf>
    <xf numFmtId="0" fontId="62" fillId="0" borderId="1" xfId="0" applyFont="1" applyBorder="1" applyAlignment="1">
      <alignment horizontal="center" vertical="center"/>
    </xf>
    <xf numFmtId="0" fontId="62" fillId="0" borderId="30" xfId="0" applyFont="1" applyBorder="1" applyAlignment="1">
      <alignment horizontal="center" vertical="center"/>
    </xf>
    <xf numFmtId="165" fontId="53" fillId="6" borderId="1" xfId="0" applyNumberFormat="1" applyFont="1" applyFill="1" applyBorder="1" applyAlignment="1">
      <alignment horizontal="center" vertical="center"/>
    </xf>
    <xf numFmtId="0" fontId="53" fillId="0" borderId="64" xfId="0" applyFont="1" applyBorder="1" applyAlignment="1">
      <alignment horizontal="center" vertical="center" wrapText="1"/>
    </xf>
    <xf numFmtId="0" fontId="53" fillId="0" borderId="26" xfId="0" applyFont="1" applyBorder="1" applyAlignment="1">
      <alignment horizontal="center" vertical="center" wrapText="1"/>
    </xf>
    <xf numFmtId="10" fontId="52" fillId="9" borderId="28" xfId="0" applyNumberFormat="1" applyFont="1" applyFill="1" applyBorder="1" applyAlignment="1">
      <alignment horizontal="center" vertical="center"/>
    </xf>
    <xf numFmtId="10" fontId="52" fillId="9" borderId="27" xfId="0" applyNumberFormat="1" applyFont="1" applyFill="1" applyBorder="1" applyAlignment="1">
      <alignment horizontal="center" vertical="center"/>
    </xf>
    <xf numFmtId="0" fontId="52" fillId="0" borderId="37" xfId="0" applyFont="1" applyBorder="1" applyAlignment="1">
      <alignment horizontal="center"/>
    </xf>
    <xf numFmtId="0" fontId="52" fillId="0" borderId="22" xfId="0" applyFont="1" applyBorder="1" applyAlignment="1">
      <alignment horizontal="center"/>
    </xf>
    <xf numFmtId="0" fontId="52" fillId="0" borderId="76" xfId="0" applyFont="1" applyBorder="1" applyAlignment="1">
      <alignment horizontal="center"/>
    </xf>
    <xf numFmtId="0" fontId="52" fillId="0" borderId="11" xfId="0" applyFont="1" applyBorder="1" applyAlignment="1">
      <alignment horizontal="center"/>
    </xf>
    <xf numFmtId="0" fontId="52" fillId="0" borderId="1" xfId="0" applyFont="1" applyBorder="1" applyAlignment="1">
      <alignment horizontal="center"/>
    </xf>
    <xf numFmtId="0" fontId="52" fillId="0" borderId="2" xfId="0" applyFont="1" applyBorder="1" applyAlignment="1">
      <alignment horizontal="center"/>
    </xf>
    <xf numFmtId="0" fontId="52" fillId="0" borderId="29" xfId="0" applyFont="1" applyBorder="1" applyAlignment="1">
      <alignment horizontal="center"/>
    </xf>
    <xf numFmtId="0" fontId="52" fillId="0" borderId="30" xfId="0" applyFont="1" applyBorder="1" applyAlignment="1">
      <alignment horizontal="center"/>
    </xf>
    <xf numFmtId="0" fontId="52" fillId="0" borderId="77" xfId="0" applyFont="1" applyBorder="1" applyAlignment="1">
      <alignment horizontal="center"/>
    </xf>
    <xf numFmtId="0" fontId="71" fillId="0" borderId="37" xfId="0" applyFont="1" applyBorder="1" applyAlignment="1">
      <alignment horizontal="center" vertical="center"/>
    </xf>
    <xf numFmtId="0" fontId="71" fillId="0" borderId="22" xfId="0" applyFont="1" applyBorder="1" applyAlignment="1">
      <alignment horizontal="center" vertical="center"/>
    </xf>
    <xf numFmtId="0" fontId="71" fillId="0" borderId="23" xfId="0" applyFont="1" applyBorder="1" applyAlignment="1">
      <alignment horizontal="center" vertical="center"/>
    </xf>
    <xf numFmtId="0" fontId="53" fillId="0" borderId="3" xfId="0" applyFont="1" applyBorder="1" applyAlignment="1">
      <alignment horizontal="center" vertical="center"/>
    </xf>
    <xf numFmtId="0" fontId="53" fillId="0" borderId="1" xfId="0" applyFont="1" applyBorder="1" applyAlignment="1">
      <alignment horizontal="center" vertical="center"/>
    </xf>
    <xf numFmtId="0" fontId="53" fillId="0" borderId="2" xfId="0" applyFont="1" applyBorder="1" applyAlignment="1">
      <alignment horizontal="center" vertical="center"/>
    </xf>
    <xf numFmtId="0" fontId="71" fillId="0" borderId="11" xfId="0" applyFont="1" applyBorder="1" applyAlignment="1">
      <alignment horizontal="center" vertical="center"/>
    </xf>
    <xf numFmtId="0" fontId="71" fillId="0" borderId="1" xfId="0" applyFont="1" applyBorder="1" applyAlignment="1">
      <alignment horizontal="center" vertical="center"/>
    </xf>
    <xf numFmtId="0" fontId="71" fillId="0" borderId="24" xfId="0" applyFont="1" applyBorder="1" applyAlignment="1">
      <alignment horizontal="center" vertical="center"/>
    </xf>
    <xf numFmtId="0" fontId="71" fillId="0" borderId="29" xfId="0" applyFont="1" applyBorder="1" applyAlignment="1">
      <alignment horizontal="center" vertical="center"/>
    </xf>
    <xf numFmtId="0" fontId="71" fillId="0" borderId="30" xfId="0" applyFont="1" applyBorder="1" applyAlignment="1">
      <alignment horizontal="center" vertical="center"/>
    </xf>
    <xf numFmtId="0" fontId="71" fillId="0" borderId="31" xfId="0" applyFont="1" applyBorder="1" applyAlignment="1">
      <alignment horizontal="center" vertical="center"/>
    </xf>
    <xf numFmtId="0" fontId="53" fillId="0" borderId="1" xfId="0" applyFont="1" applyBorder="1" applyAlignment="1">
      <alignment horizontal="center" vertical="center" textRotation="135"/>
    </xf>
    <xf numFmtId="0" fontId="53" fillId="2" borderId="22" xfId="0" applyFont="1" applyFill="1" applyBorder="1" applyAlignment="1">
      <alignment horizontal="center" vertical="center" wrapText="1"/>
    </xf>
    <xf numFmtId="0" fontId="53" fillId="2" borderId="1" xfId="0" applyFont="1" applyFill="1" applyBorder="1" applyAlignment="1">
      <alignment horizontal="center" vertical="center" wrapText="1"/>
    </xf>
    <xf numFmtId="165" fontId="52" fillId="9" borderId="8" xfId="0" applyNumberFormat="1" applyFont="1" applyFill="1" applyBorder="1" applyAlignment="1">
      <alignment horizontal="center" vertical="center"/>
    </xf>
    <xf numFmtId="165" fontId="52" fillId="9" borderId="27" xfId="0" applyNumberFormat="1" applyFont="1" applyFill="1" applyBorder="1" applyAlignment="1">
      <alignment horizontal="center" vertical="center"/>
    </xf>
    <xf numFmtId="0" fontId="53" fillId="0" borderId="75" xfId="0" applyFont="1" applyBorder="1" applyAlignment="1">
      <alignment horizontal="left"/>
    </xf>
    <xf numFmtId="0" fontId="52" fillId="0" borderId="38" xfId="0" applyFont="1" applyBorder="1" applyAlignment="1">
      <alignment horizontal="center"/>
    </xf>
    <xf numFmtId="0" fontId="53" fillId="13" borderId="1" xfId="0" applyFont="1" applyFill="1" applyBorder="1" applyAlignment="1">
      <alignment horizontal="center" vertical="center" wrapText="1"/>
    </xf>
    <xf numFmtId="166" fontId="53" fillId="4" borderId="1" xfId="0" applyNumberFormat="1" applyFont="1" applyFill="1" applyBorder="1" applyAlignment="1">
      <alignment horizontal="center" vertical="center" wrapText="1"/>
    </xf>
    <xf numFmtId="166" fontId="53" fillId="5" borderId="1" xfId="0" applyNumberFormat="1" applyFont="1" applyFill="1" applyBorder="1" applyAlignment="1">
      <alignment horizontal="center" vertical="center" wrapText="1"/>
    </xf>
    <xf numFmtId="0" fontId="53" fillId="0" borderId="49" xfId="0" applyFont="1" applyBorder="1" applyAlignment="1">
      <alignment horizontal="center" vertical="center"/>
    </xf>
    <xf numFmtId="0" fontId="53" fillId="0" borderId="53" xfId="0" applyFont="1" applyBorder="1" applyAlignment="1">
      <alignment horizontal="center" vertical="center"/>
    </xf>
    <xf numFmtId="0" fontId="52" fillId="8" borderId="1" xfId="0" applyFont="1" applyFill="1" applyBorder="1" applyAlignment="1">
      <alignment horizontal="center" vertical="center" wrapText="1"/>
    </xf>
    <xf numFmtId="0" fontId="52" fillId="8" borderId="24" xfId="0" applyFont="1" applyFill="1" applyBorder="1" applyAlignment="1">
      <alignment horizontal="center" vertical="center" wrapText="1"/>
    </xf>
    <xf numFmtId="0" fontId="52" fillId="8" borderId="30" xfId="0" applyFont="1" applyFill="1" applyBorder="1" applyAlignment="1">
      <alignment horizontal="center" vertical="center" wrapText="1"/>
    </xf>
    <xf numFmtId="0" fontId="52" fillId="8" borderId="31" xfId="0" applyFont="1" applyFill="1" applyBorder="1" applyAlignment="1">
      <alignment horizontal="center" vertical="center" wrapText="1"/>
    </xf>
    <xf numFmtId="0" fontId="53" fillId="2" borderId="23" xfId="0" applyFont="1" applyFill="1" applyBorder="1" applyAlignment="1">
      <alignment horizontal="center" vertical="center" wrapText="1"/>
    </xf>
    <xf numFmtId="0" fontId="53" fillId="2" borderId="24" xfId="0" applyFont="1" applyFill="1" applyBorder="1" applyAlignment="1">
      <alignment horizontal="center" vertical="center" wrapText="1"/>
    </xf>
    <xf numFmtId="0" fontId="53" fillId="3" borderId="37" xfId="0" applyFont="1" applyFill="1" applyBorder="1" applyAlignment="1">
      <alignment horizontal="center"/>
    </xf>
    <xf numFmtId="0" fontId="53" fillId="3" borderId="22" xfId="0" applyFont="1" applyFill="1" applyBorder="1" applyAlignment="1">
      <alignment horizontal="center"/>
    </xf>
    <xf numFmtId="0" fontId="65" fillId="2" borderId="1" xfId="0" applyFont="1" applyFill="1" applyBorder="1" applyAlignment="1">
      <alignment horizontal="left" vertical="center"/>
    </xf>
    <xf numFmtId="0" fontId="55" fillId="2" borderId="5" xfId="0" applyFont="1" applyFill="1" applyBorder="1" applyAlignment="1">
      <alignment horizontal="center" vertical="center" wrapText="1"/>
    </xf>
    <xf numFmtId="0" fontId="55" fillId="2" borderId="41" xfId="0" applyFont="1" applyFill="1" applyBorder="1" applyAlignment="1">
      <alignment horizontal="center" vertical="center" wrapText="1"/>
    </xf>
    <xf numFmtId="0" fontId="53" fillId="7" borderId="11" xfId="0" applyFont="1" applyFill="1" applyBorder="1" applyAlignment="1">
      <alignment horizontal="center" vertical="center"/>
    </xf>
    <xf numFmtId="0" fontId="53" fillId="7" borderId="29" xfId="0" applyFont="1" applyFill="1" applyBorder="1" applyAlignment="1">
      <alignment horizontal="center" vertical="center"/>
    </xf>
    <xf numFmtId="0" fontId="53" fillId="0" borderId="30" xfId="0" applyFont="1" applyBorder="1" applyAlignment="1">
      <alignment horizontal="center" vertical="center"/>
    </xf>
    <xf numFmtId="0" fontId="53" fillId="6" borderId="1" xfId="0" applyFont="1" applyFill="1" applyBorder="1" applyAlignment="1">
      <alignment horizontal="left" vertical="center"/>
    </xf>
    <xf numFmtId="0" fontId="53" fillId="3" borderId="12" xfId="0" applyFont="1" applyFill="1" applyBorder="1" applyAlignment="1">
      <alignment horizontal="center" vertical="center" wrapText="1"/>
    </xf>
    <xf numFmtId="4" fontId="64" fillId="8" borderId="30" xfId="0" applyNumberFormat="1" applyFont="1" applyFill="1" applyBorder="1" applyAlignment="1">
      <alignment horizontal="center" vertical="center"/>
    </xf>
    <xf numFmtId="0" fontId="53" fillId="13" borderId="4" xfId="0" applyFont="1" applyFill="1" applyBorder="1" applyAlignment="1">
      <alignment horizontal="center" vertical="center" wrapText="1"/>
    </xf>
    <xf numFmtId="0" fontId="53" fillId="13" borderId="6"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0" borderId="5" xfId="0" applyFont="1" applyBorder="1" applyAlignment="1">
      <alignment horizontal="center" vertical="center"/>
    </xf>
    <xf numFmtId="0" fontId="53" fillId="0" borderId="41" xfId="0" applyFont="1" applyBorder="1" applyAlignment="1">
      <alignment horizontal="center" vertical="center"/>
    </xf>
    <xf numFmtId="165" fontId="52" fillId="0" borderId="8" xfId="0" applyNumberFormat="1" applyFont="1" applyBorder="1" applyAlignment="1">
      <alignment horizontal="center" vertical="center" wrapText="1"/>
    </xf>
    <xf numFmtId="165" fontId="52" fillId="0" borderId="27" xfId="0" applyNumberFormat="1" applyFont="1" applyBorder="1" applyAlignment="1">
      <alignment horizontal="center" vertical="center" wrapText="1"/>
    </xf>
    <xf numFmtId="0" fontId="52" fillId="0" borderId="8" xfId="0" applyFont="1" applyBorder="1" applyAlignment="1">
      <alignment horizontal="left" vertical="center" wrapText="1"/>
    </xf>
    <xf numFmtId="0" fontId="52" fillId="0" borderId="27" xfId="0" applyFont="1" applyBorder="1" applyAlignment="1">
      <alignment horizontal="left" vertical="center" wrapText="1"/>
    </xf>
    <xf numFmtId="0" fontId="52" fillId="0" borderId="8"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8" xfId="0" applyFont="1" applyBorder="1" applyAlignment="1">
      <alignment horizontal="center" vertical="center"/>
    </xf>
    <xf numFmtId="0" fontId="52" fillId="0" borderId="27" xfId="0" applyFont="1" applyBorder="1" applyAlignment="1">
      <alignment horizontal="center" vertical="center"/>
    </xf>
    <xf numFmtId="0" fontId="52" fillId="12" borderId="8" xfId="0" applyFont="1" applyFill="1" applyBorder="1" applyAlignment="1">
      <alignment horizontal="center" vertical="center"/>
    </xf>
    <xf numFmtId="0" fontId="52" fillId="12" borderId="27" xfId="0" applyFont="1" applyFill="1" applyBorder="1" applyAlignment="1">
      <alignment horizontal="center" vertical="center"/>
    </xf>
    <xf numFmtId="9" fontId="52" fillId="9" borderId="61" xfId="0" applyNumberFormat="1" applyFont="1" applyFill="1" applyBorder="1" applyAlignment="1">
      <alignment horizontal="center" vertical="center"/>
    </xf>
    <xf numFmtId="9" fontId="52" fillId="9" borderId="28" xfId="0" applyNumberFormat="1" applyFont="1" applyFill="1" applyBorder="1" applyAlignment="1">
      <alignment horizontal="center" vertical="center"/>
    </xf>
    <xf numFmtId="9" fontId="52" fillId="9" borderId="62" xfId="0" applyNumberFormat="1" applyFont="1" applyFill="1" applyBorder="1" applyAlignment="1">
      <alignment horizontal="center" vertical="center"/>
    </xf>
    <xf numFmtId="9" fontId="52" fillId="0" borderId="8" xfId="1" applyFont="1" applyBorder="1" applyAlignment="1">
      <alignment horizontal="center" vertical="center"/>
    </xf>
    <xf numFmtId="9" fontId="52" fillId="0" borderId="27" xfId="1" applyFont="1" applyBorder="1" applyAlignment="1">
      <alignment horizontal="center" vertical="center"/>
    </xf>
    <xf numFmtId="0" fontId="53" fillId="0" borderId="17" xfId="0" applyFont="1" applyBorder="1" applyAlignment="1">
      <alignment horizontal="center" vertical="center"/>
    </xf>
    <xf numFmtId="0" fontId="53" fillId="0" borderId="66" xfId="0" applyFont="1" applyBorder="1" applyAlignment="1">
      <alignment horizontal="center" vertical="center"/>
    </xf>
    <xf numFmtId="0" fontId="53" fillId="0" borderId="50"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64" xfId="0" applyFont="1" applyBorder="1" applyAlignment="1">
      <alignment horizontal="center" vertical="center"/>
    </xf>
    <xf numFmtId="0" fontId="53" fillId="0" borderId="16" xfId="0" applyFont="1" applyBorder="1" applyAlignment="1">
      <alignment horizontal="center" vertical="center"/>
    </xf>
    <xf numFmtId="0" fontId="53" fillId="7" borderId="26" xfId="0" applyFont="1" applyFill="1" applyBorder="1" applyAlignment="1">
      <alignment horizontal="center" vertical="center"/>
    </xf>
    <xf numFmtId="0" fontId="62" fillId="2" borderId="27" xfId="0" applyFont="1" applyFill="1" applyBorder="1" applyAlignment="1">
      <alignment horizontal="left" vertical="center"/>
    </xf>
    <xf numFmtId="0" fontId="52" fillId="0" borderId="1" xfId="0" applyFont="1" applyBorder="1" applyAlignment="1">
      <alignment horizontal="center" vertical="center"/>
    </xf>
    <xf numFmtId="0" fontId="52" fillId="0" borderId="30" xfId="0" applyFont="1" applyBorder="1" applyAlignment="1">
      <alignment horizontal="center" vertical="center"/>
    </xf>
    <xf numFmtId="10" fontId="53" fillId="6" borderId="27" xfId="1" applyNumberFormat="1" applyFont="1" applyFill="1" applyBorder="1" applyAlignment="1">
      <alignment horizontal="center" vertical="center"/>
    </xf>
    <xf numFmtId="10" fontId="53" fillId="6" borderId="1" xfId="1" applyNumberFormat="1" applyFont="1" applyFill="1" applyBorder="1" applyAlignment="1">
      <alignment horizontal="center" vertical="center"/>
    </xf>
    <xf numFmtId="0" fontId="52" fillId="8" borderId="27" xfId="0" applyFont="1" applyFill="1" applyBorder="1" applyAlignment="1">
      <alignment horizontal="center" vertical="center" wrapText="1"/>
    </xf>
    <xf numFmtId="0" fontId="52" fillId="8" borderId="60" xfId="0" applyFont="1" applyFill="1" applyBorder="1" applyAlignment="1">
      <alignment horizontal="center" vertical="center" wrapText="1"/>
    </xf>
    <xf numFmtId="0" fontId="53" fillId="3" borderId="46" xfId="0" applyFont="1" applyFill="1" applyBorder="1" applyAlignment="1">
      <alignment horizontal="center"/>
    </xf>
    <xf numFmtId="0" fontId="53" fillId="3" borderId="42" xfId="0" applyFont="1" applyFill="1" applyBorder="1" applyAlignment="1">
      <alignment horizontal="center"/>
    </xf>
    <xf numFmtId="0" fontId="53" fillId="2" borderId="8" xfId="0" applyFont="1" applyFill="1" applyBorder="1" applyAlignment="1">
      <alignment horizontal="center" vertical="center" wrapText="1"/>
    </xf>
    <xf numFmtId="0" fontId="53" fillId="2" borderId="59" xfId="0" applyFont="1" applyFill="1" applyBorder="1" applyAlignment="1">
      <alignment horizontal="center" vertical="center" wrapText="1"/>
    </xf>
    <xf numFmtId="0" fontId="53" fillId="3" borderId="43" xfId="0" applyFont="1" applyFill="1" applyBorder="1" applyAlignment="1">
      <alignment horizontal="center" vertical="center" wrapText="1"/>
    </xf>
    <xf numFmtId="0" fontId="53" fillId="2" borderId="10" xfId="0" applyFont="1" applyFill="1" applyBorder="1" applyAlignment="1">
      <alignment horizontal="center" vertical="center"/>
    </xf>
    <xf numFmtId="0" fontId="53" fillId="2" borderId="9" xfId="0" applyFont="1" applyFill="1" applyBorder="1" applyAlignment="1">
      <alignment horizontal="center" vertical="center"/>
    </xf>
    <xf numFmtId="0" fontId="53" fillId="2" borderId="27" xfId="0" applyFont="1" applyFill="1" applyBorder="1" applyAlignment="1">
      <alignment horizontal="center" vertical="center" wrapText="1"/>
    </xf>
    <xf numFmtId="0" fontId="53" fillId="2" borderId="44" xfId="0" applyFont="1" applyFill="1" applyBorder="1" applyAlignment="1">
      <alignment horizontal="center" vertical="center" wrapText="1"/>
    </xf>
    <xf numFmtId="0" fontId="53" fillId="2" borderId="45" xfId="0" applyFont="1" applyFill="1" applyBorder="1" applyAlignment="1">
      <alignment horizontal="center" vertical="center" wrapText="1"/>
    </xf>
    <xf numFmtId="4" fontId="53" fillId="4" borderId="0" xfId="0" applyNumberFormat="1" applyFont="1" applyFill="1" applyAlignment="1">
      <alignment horizontal="center" vertical="center" wrapText="1"/>
    </xf>
    <xf numFmtId="4" fontId="53" fillId="5" borderId="0" xfId="0" applyNumberFormat="1" applyFont="1" applyFill="1" applyAlignment="1">
      <alignment horizontal="center" vertical="center" wrapText="1"/>
    </xf>
    <xf numFmtId="0" fontId="52" fillId="2" borderId="45" xfId="0" applyFont="1" applyFill="1" applyBorder="1" applyAlignment="1">
      <alignment horizontal="center" vertical="center" wrapText="1"/>
    </xf>
    <xf numFmtId="0" fontId="52" fillId="2" borderId="20" xfId="0" applyFont="1" applyFill="1" applyBorder="1" applyAlignment="1">
      <alignment horizontal="center" vertical="center" wrapText="1"/>
    </xf>
    <xf numFmtId="0" fontId="25" fillId="16" borderId="2" xfId="0" applyFont="1" applyFill="1" applyBorder="1" applyAlignment="1">
      <alignment horizontal="center" vertical="center" wrapText="1"/>
    </xf>
    <xf numFmtId="0" fontId="25" fillId="16" borderId="3" xfId="0" applyFont="1" applyFill="1" applyBorder="1" applyAlignment="1">
      <alignment horizontal="center" vertical="center" wrapText="1"/>
    </xf>
    <xf numFmtId="0" fontId="48" fillId="15" borderId="7" xfId="0" applyFont="1" applyFill="1" applyBorder="1" applyAlignment="1">
      <alignment wrapText="1"/>
    </xf>
    <xf numFmtId="0" fontId="48" fillId="15" borderId="71" xfId="0" applyFont="1" applyFill="1" applyBorder="1" applyAlignment="1">
      <alignment wrapText="1"/>
    </xf>
    <xf numFmtId="0" fontId="48" fillId="15" borderId="7" xfId="0" applyFont="1" applyFill="1" applyBorder="1" applyAlignment="1">
      <alignment horizontal="center" wrapText="1"/>
    </xf>
    <xf numFmtId="0" fontId="48" fillId="15" borderId="71" xfId="0" applyFont="1" applyFill="1" applyBorder="1" applyAlignment="1">
      <alignment horizontal="center" wrapText="1"/>
    </xf>
    <xf numFmtId="0" fontId="25" fillId="76" borderId="2" xfId="0" applyFont="1" applyFill="1" applyBorder="1" applyAlignment="1">
      <alignment horizontal="center" vertical="center" wrapText="1"/>
    </xf>
    <xf numFmtId="0" fontId="25" fillId="76" borderId="3" xfId="0" applyFont="1" applyFill="1" applyBorder="1" applyAlignment="1">
      <alignment horizontal="center" vertical="center" wrapText="1"/>
    </xf>
    <xf numFmtId="0" fontId="25" fillId="52" borderId="2" xfId="0" applyFont="1" applyFill="1" applyBorder="1" applyAlignment="1">
      <alignment horizontal="center" vertical="center" wrapText="1"/>
    </xf>
    <xf numFmtId="0" fontId="25" fillId="52" borderId="3" xfId="0" applyFont="1" applyFill="1" applyBorder="1" applyAlignment="1">
      <alignment horizontal="center" vertical="center" wrapText="1"/>
    </xf>
    <xf numFmtId="0" fontId="25" fillId="18" borderId="2" xfId="0" applyFont="1" applyFill="1" applyBorder="1" applyAlignment="1">
      <alignment horizontal="center" vertical="center" wrapText="1"/>
    </xf>
    <xf numFmtId="0" fontId="25" fillId="18" borderId="3" xfId="0" applyFont="1" applyFill="1" applyBorder="1" applyAlignment="1">
      <alignment horizontal="center" vertical="center" wrapText="1"/>
    </xf>
    <xf numFmtId="0" fontId="25" fillId="42" borderId="2" xfId="0" applyFont="1" applyFill="1" applyBorder="1" applyAlignment="1">
      <alignment horizontal="center" vertical="center" wrapText="1"/>
    </xf>
    <xf numFmtId="0" fontId="25" fillId="42" borderId="3" xfId="0" applyFont="1" applyFill="1" applyBorder="1" applyAlignment="1">
      <alignment horizontal="center" vertical="center" wrapText="1"/>
    </xf>
    <xf numFmtId="0" fontId="25" fillId="42" borderId="1" xfId="0" applyFont="1" applyFill="1" applyBorder="1" applyAlignment="1">
      <alignment horizontal="center" vertical="center" wrapText="1"/>
    </xf>
    <xf numFmtId="0" fontId="26" fillId="80" borderId="1" xfId="0" applyFont="1" applyFill="1" applyBorder="1" applyAlignment="1">
      <alignment horizontal="center" vertical="center" wrapText="1"/>
    </xf>
    <xf numFmtId="0" fontId="25" fillId="80" borderId="3" xfId="0" applyFont="1" applyFill="1" applyBorder="1" applyAlignment="1">
      <alignment horizontal="center" vertical="center" wrapText="1"/>
    </xf>
    <xf numFmtId="0" fontId="25" fillId="77" borderId="2" xfId="0" applyFont="1" applyFill="1" applyBorder="1" applyAlignment="1">
      <alignment horizontal="center" vertical="center" wrapText="1"/>
    </xf>
    <xf numFmtId="0" fontId="25" fillId="77" borderId="3" xfId="0" applyFont="1" applyFill="1" applyBorder="1" applyAlignment="1">
      <alignment horizontal="center" vertical="center" wrapText="1"/>
    </xf>
    <xf numFmtId="0" fontId="25" fillId="38" borderId="2" xfId="0" applyFont="1" applyFill="1" applyBorder="1" applyAlignment="1">
      <alignment horizontal="center" vertical="center" wrapText="1"/>
    </xf>
    <xf numFmtId="0" fontId="25" fillId="38" borderId="3" xfId="0" applyFont="1" applyFill="1" applyBorder="1" applyAlignment="1">
      <alignment horizontal="center" vertical="center" wrapText="1"/>
    </xf>
    <xf numFmtId="0" fontId="25" fillId="56" borderId="2" xfId="0" applyFont="1" applyFill="1" applyBorder="1" applyAlignment="1">
      <alignment horizontal="center" vertical="center" wrapText="1"/>
    </xf>
    <xf numFmtId="0" fontId="25" fillId="56" borderId="3" xfId="0" applyFont="1" applyFill="1" applyBorder="1" applyAlignment="1">
      <alignment horizontal="center" vertical="center" wrapText="1"/>
    </xf>
    <xf numFmtId="0" fontId="25" fillId="83" borderId="2" xfId="0" applyFont="1" applyFill="1" applyBorder="1" applyAlignment="1">
      <alignment horizontal="center" vertical="center" wrapText="1"/>
    </xf>
    <xf numFmtId="0" fontId="25" fillId="83" borderId="3" xfId="0" applyFont="1" applyFill="1" applyBorder="1" applyAlignment="1">
      <alignment horizontal="center" vertical="center" wrapText="1"/>
    </xf>
    <xf numFmtId="0" fontId="25" fillId="48" borderId="1" xfId="0" applyFont="1" applyFill="1" applyBorder="1" applyAlignment="1">
      <alignment horizontal="center" vertical="center" wrapText="1"/>
    </xf>
    <xf numFmtId="0" fontId="25" fillId="81" borderId="2" xfId="0" applyFont="1" applyFill="1" applyBorder="1" applyAlignment="1">
      <alignment horizontal="center" vertical="center" wrapText="1"/>
    </xf>
    <xf numFmtId="0" fontId="25" fillId="81" borderId="3" xfId="0" applyFont="1" applyFill="1" applyBorder="1" applyAlignment="1">
      <alignment horizontal="center" vertical="center" wrapText="1"/>
    </xf>
    <xf numFmtId="0" fontId="25" fillId="53" borderId="2" xfId="0" applyFont="1" applyFill="1" applyBorder="1" applyAlignment="1">
      <alignment horizontal="center" vertical="center" wrapText="1"/>
    </xf>
    <xf numFmtId="0" fontId="25" fillId="53" borderId="3" xfId="0" applyFont="1" applyFill="1" applyBorder="1" applyAlignment="1">
      <alignment horizontal="center" vertical="center" wrapText="1"/>
    </xf>
    <xf numFmtId="0" fontId="25" fillId="75" borderId="2" xfId="0" applyFont="1" applyFill="1" applyBorder="1" applyAlignment="1">
      <alignment horizontal="center" vertical="center" wrapText="1"/>
    </xf>
    <xf numFmtId="0" fontId="25" fillId="75" borderId="3" xfId="0" applyFont="1" applyFill="1" applyBorder="1" applyAlignment="1">
      <alignment horizontal="center" vertical="center" wrapText="1"/>
    </xf>
    <xf numFmtId="0" fontId="25" fillId="82" borderId="2" xfId="0" applyFont="1" applyFill="1" applyBorder="1" applyAlignment="1">
      <alignment horizontal="center" vertical="center" wrapText="1"/>
    </xf>
    <xf numFmtId="0" fontId="25" fillId="82" borderId="3" xfId="0" applyFont="1" applyFill="1" applyBorder="1" applyAlignment="1">
      <alignment horizontal="center" vertical="center" wrapText="1"/>
    </xf>
    <xf numFmtId="0" fontId="26" fillId="27" borderId="2" xfId="0" applyFont="1" applyFill="1" applyBorder="1" applyAlignment="1">
      <alignment horizontal="center" wrapText="1"/>
    </xf>
    <xf numFmtId="0" fontId="26" fillId="27" borderId="3" xfId="0" applyFont="1" applyFill="1" applyBorder="1" applyAlignment="1">
      <alignment horizontal="center" wrapText="1"/>
    </xf>
    <xf numFmtId="0" fontId="25" fillId="51" borderId="1" xfId="0" applyFont="1" applyFill="1" applyBorder="1" applyAlignment="1">
      <alignment horizontal="center" vertical="center" wrapText="1"/>
    </xf>
    <xf numFmtId="0" fontId="34" fillId="16" borderId="0" xfId="0" applyFont="1" applyFill="1" applyAlignment="1">
      <alignment horizontal="center" vertical="center" wrapText="1"/>
    </xf>
    <xf numFmtId="0" fontId="2" fillId="0" borderId="1" xfId="0" applyFont="1" applyBorder="1" applyAlignment="1">
      <alignment horizontal="center" vertical="center"/>
    </xf>
    <xf numFmtId="0" fontId="25" fillId="50" borderId="1" xfId="0" applyFont="1" applyFill="1" applyBorder="1" applyAlignment="1">
      <alignment horizontal="center" vertical="center" wrapText="1"/>
    </xf>
    <xf numFmtId="0" fontId="25" fillId="46" borderId="1" xfId="0" applyFont="1" applyFill="1" applyBorder="1" applyAlignment="1">
      <alignment horizontal="center" vertical="center" wrapText="1"/>
    </xf>
    <xf numFmtId="0" fontId="25" fillId="47" borderId="1" xfId="0" applyFont="1" applyFill="1" applyBorder="1" applyAlignment="1">
      <alignment horizontal="center" vertical="center" wrapText="1"/>
    </xf>
    <xf numFmtId="0" fontId="25" fillId="43" borderId="1" xfId="0" applyFont="1" applyFill="1" applyBorder="1" applyAlignment="1">
      <alignment horizontal="center" vertical="center" wrapText="1"/>
    </xf>
    <xf numFmtId="0" fontId="25" fillId="58" borderId="2" xfId="0" applyFont="1" applyFill="1" applyBorder="1" applyAlignment="1">
      <alignment horizontal="center" vertical="center" wrapText="1"/>
    </xf>
    <xf numFmtId="0" fontId="25" fillId="58" borderId="3" xfId="0" applyFont="1" applyFill="1" applyBorder="1" applyAlignment="1">
      <alignment horizontal="center" vertical="center" wrapText="1"/>
    </xf>
    <xf numFmtId="0" fontId="25" fillId="39" borderId="2" xfId="0" applyFont="1" applyFill="1" applyBorder="1" applyAlignment="1">
      <alignment horizontal="center" vertical="center" wrapText="1"/>
    </xf>
    <xf numFmtId="0" fontId="25" fillId="39" borderId="3" xfId="0" applyFont="1" applyFill="1" applyBorder="1" applyAlignment="1">
      <alignment horizontal="center" vertical="center" wrapText="1"/>
    </xf>
    <xf numFmtId="0" fontId="25" fillId="62" borderId="2" xfId="0" applyFont="1" applyFill="1" applyBorder="1" applyAlignment="1">
      <alignment horizontal="center" vertical="center" wrapText="1"/>
    </xf>
    <xf numFmtId="0" fontId="25" fillId="62" borderId="3" xfId="0" applyFont="1" applyFill="1" applyBorder="1" applyAlignment="1">
      <alignment horizontal="center" vertical="center" wrapText="1"/>
    </xf>
    <xf numFmtId="0" fontId="25" fillId="68" borderId="2" xfId="0" applyFont="1" applyFill="1" applyBorder="1" applyAlignment="1">
      <alignment horizontal="center" vertical="center" wrapText="1"/>
    </xf>
    <xf numFmtId="0" fontId="25" fillId="68" borderId="3" xfId="0" applyFont="1" applyFill="1" applyBorder="1" applyAlignment="1">
      <alignment horizontal="center" vertical="center" wrapText="1"/>
    </xf>
    <xf numFmtId="0" fontId="2" fillId="16" borderId="1" xfId="0" applyFont="1" applyFill="1" applyBorder="1" applyAlignment="1">
      <alignment horizontal="center" vertical="center"/>
    </xf>
    <xf numFmtId="0" fontId="2" fillId="0" borderId="8"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19" xfId="0" applyFont="1" applyBorder="1" applyAlignment="1">
      <alignment horizontal="center" vertical="center"/>
    </xf>
    <xf numFmtId="0" fontId="0" fillId="0" borderId="37"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4"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71" fillId="0" borderId="14" xfId="0" applyFont="1" applyBorder="1" applyAlignment="1">
      <alignment horizontal="center" vertical="center"/>
    </xf>
    <xf numFmtId="0" fontId="71" fillId="0" borderId="15" xfId="0" applyFont="1" applyBorder="1" applyAlignment="1">
      <alignment horizontal="center" vertical="center"/>
    </xf>
    <xf numFmtId="0" fontId="71" fillId="0" borderId="9"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10" xfId="0" applyFont="1" applyBorder="1" applyAlignment="1">
      <alignment horizontal="center" vertical="center"/>
    </xf>
    <xf numFmtId="0" fontId="71" fillId="0" borderId="13" xfId="0" applyFont="1" applyBorder="1" applyAlignment="1">
      <alignment horizontal="center" vertical="center"/>
    </xf>
    <xf numFmtId="0" fontId="71" fillId="0" borderId="75" xfId="0" applyFont="1" applyBorder="1" applyAlignment="1">
      <alignment horizontal="center" vertical="center"/>
    </xf>
    <xf numFmtId="0" fontId="71" fillId="0" borderId="18" xfId="0" applyFont="1" applyBorder="1" applyAlignment="1">
      <alignment horizontal="center" vertical="center"/>
    </xf>
    <xf numFmtId="0" fontId="25" fillId="67" borderId="1" xfId="0" applyFont="1" applyFill="1" applyBorder="1" applyAlignment="1">
      <alignment horizontal="center" vertical="center" wrapText="1"/>
    </xf>
    <xf numFmtId="0" fontId="0" fillId="0" borderId="0" xfId="0" applyAlignment="1">
      <alignment horizontal="center"/>
    </xf>
    <xf numFmtId="0" fontId="33" fillId="2" borderId="1" xfId="0" applyFont="1" applyFill="1" applyBorder="1" applyAlignment="1">
      <alignment horizontal="center" vertical="center"/>
    </xf>
    <xf numFmtId="0" fontId="30" fillId="0" borderId="1" xfId="0" applyFont="1" applyBorder="1" applyAlignment="1">
      <alignment horizontal="center"/>
    </xf>
    <xf numFmtId="0" fontId="30" fillId="0" borderId="2" xfId="0" applyFont="1" applyBorder="1" applyAlignment="1">
      <alignment horizontal="center"/>
    </xf>
    <xf numFmtId="0" fontId="25" fillId="55" borderId="2" xfId="0" applyFont="1" applyFill="1" applyBorder="1" applyAlignment="1">
      <alignment horizontal="center" vertical="center" wrapText="1"/>
    </xf>
    <xf numFmtId="0" fontId="25" fillId="55" borderId="3" xfId="0" applyFont="1" applyFill="1" applyBorder="1" applyAlignment="1">
      <alignment horizontal="center" vertical="center" wrapText="1"/>
    </xf>
    <xf numFmtId="0" fontId="25" fillId="60" borderId="2" xfId="0" applyFont="1" applyFill="1" applyBorder="1" applyAlignment="1">
      <alignment horizontal="center" vertical="center" wrapText="1"/>
    </xf>
    <xf numFmtId="0" fontId="25" fillId="60" borderId="3" xfId="0" applyFont="1" applyFill="1" applyBorder="1" applyAlignment="1">
      <alignment horizontal="center" vertical="center" wrapText="1"/>
    </xf>
    <xf numFmtId="0" fontId="25" fillId="61" borderId="1" xfId="0" applyFont="1" applyFill="1" applyBorder="1" applyAlignment="1">
      <alignment horizontal="center" vertical="center" wrapText="1"/>
    </xf>
    <xf numFmtId="0" fontId="25" fillId="63" borderId="2" xfId="0" applyFont="1" applyFill="1" applyBorder="1" applyAlignment="1">
      <alignment horizontal="center" vertical="center" wrapText="1"/>
    </xf>
    <xf numFmtId="0" fontId="25" fillId="63" borderId="3"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6" borderId="3" xfId="0" applyFont="1" applyFill="1" applyBorder="1" applyAlignment="1">
      <alignment horizontal="center" vertical="center" wrapText="1"/>
    </xf>
    <xf numFmtId="0" fontId="25" fillId="9" borderId="1" xfId="0" applyFont="1" applyFill="1" applyBorder="1" applyAlignment="1">
      <alignment horizontal="center" vertical="center" wrapText="1"/>
    </xf>
    <xf numFmtId="0" fontId="25" fillId="44" borderId="1" xfId="0" applyFont="1" applyFill="1" applyBorder="1" applyAlignment="1">
      <alignment horizontal="center" vertical="center" wrapText="1"/>
    </xf>
    <xf numFmtId="0" fontId="25" fillId="45" borderId="1" xfId="0" applyFont="1" applyFill="1" applyBorder="1" applyAlignment="1">
      <alignment horizontal="center" vertical="center" wrapText="1"/>
    </xf>
    <xf numFmtId="0" fontId="25" fillId="54" borderId="2" xfId="0" applyFont="1" applyFill="1" applyBorder="1" applyAlignment="1">
      <alignment horizontal="center" vertical="center" wrapText="1"/>
    </xf>
    <xf numFmtId="0" fontId="25" fillId="54" borderId="3" xfId="0" applyFont="1" applyFill="1" applyBorder="1" applyAlignment="1">
      <alignment horizontal="center" vertical="center" wrapText="1"/>
    </xf>
    <xf numFmtId="0" fontId="25" fillId="57" borderId="2" xfId="0" applyFont="1" applyFill="1" applyBorder="1" applyAlignment="1">
      <alignment horizontal="center" vertical="center" wrapText="1"/>
    </xf>
    <xf numFmtId="0" fontId="25" fillId="57" borderId="3" xfId="0" applyFont="1" applyFill="1" applyBorder="1" applyAlignment="1">
      <alignment horizontal="center" vertical="center" wrapText="1"/>
    </xf>
    <xf numFmtId="0" fontId="26" fillId="27" borderId="2" xfId="0" applyFont="1" applyFill="1" applyBorder="1" applyAlignment="1">
      <alignment horizontal="center" vertical="center" wrapText="1"/>
    </xf>
    <xf numFmtId="0" fontId="26" fillId="27" borderId="3" xfId="0" applyFont="1" applyFill="1" applyBorder="1" applyAlignment="1">
      <alignment horizontal="center" vertical="center" wrapText="1"/>
    </xf>
    <xf numFmtId="0" fontId="25" fillId="68" borderId="1" xfId="0" applyFont="1" applyFill="1" applyBorder="1" applyAlignment="1">
      <alignment horizontal="center" vertical="center" wrapText="1"/>
    </xf>
    <xf numFmtId="0" fontId="25" fillId="66" borderId="1" xfId="0" applyFont="1" applyFill="1" applyBorder="1" applyAlignment="1">
      <alignment horizontal="center" vertical="center" wrapText="1"/>
    </xf>
    <xf numFmtId="0" fontId="25" fillId="17" borderId="2" xfId="0" applyFont="1" applyFill="1" applyBorder="1" applyAlignment="1">
      <alignment horizontal="center" vertical="center" wrapText="1"/>
    </xf>
    <xf numFmtId="0" fontId="25" fillId="17" borderId="3" xfId="0" applyFont="1" applyFill="1" applyBorder="1" applyAlignment="1">
      <alignment horizontal="center" vertical="center" wrapText="1"/>
    </xf>
    <xf numFmtId="0" fontId="25" fillId="70" borderId="2" xfId="0" applyFont="1" applyFill="1" applyBorder="1" applyAlignment="1">
      <alignment horizontal="center" vertical="center" wrapText="1"/>
    </xf>
    <xf numFmtId="0" fontId="25" fillId="70" borderId="3" xfId="0" applyFont="1" applyFill="1" applyBorder="1" applyAlignment="1">
      <alignment horizontal="center" vertical="center" wrapText="1"/>
    </xf>
    <xf numFmtId="0" fontId="25" fillId="71" borderId="2" xfId="0" applyFont="1" applyFill="1" applyBorder="1" applyAlignment="1">
      <alignment horizontal="center" vertical="center" wrapText="1"/>
    </xf>
    <xf numFmtId="0" fontId="25" fillId="71" borderId="3" xfId="0" applyFont="1" applyFill="1" applyBorder="1" applyAlignment="1">
      <alignment horizontal="center" vertical="center" wrapText="1"/>
    </xf>
    <xf numFmtId="0" fontId="25" fillId="74" borderId="2" xfId="0" applyFont="1" applyFill="1" applyBorder="1" applyAlignment="1">
      <alignment horizontal="center" vertical="center" wrapText="1"/>
    </xf>
    <xf numFmtId="0" fontId="25" fillId="74" borderId="3" xfId="0" applyFont="1" applyFill="1" applyBorder="1" applyAlignment="1">
      <alignment horizontal="center" vertical="center" wrapText="1"/>
    </xf>
    <xf numFmtId="0" fontId="25" fillId="72" borderId="2" xfId="0" applyFont="1" applyFill="1" applyBorder="1" applyAlignment="1">
      <alignment horizontal="center" vertical="center" wrapText="1"/>
    </xf>
    <xf numFmtId="0" fontId="25" fillId="72" borderId="3" xfId="0" applyFont="1" applyFill="1" applyBorder="1" applyAlignment="1">
      <alignment horizontal="center" vertical="center" wrapText="1"/>
    </xf>
    <xf numFmtId="0" fontId="25" fillId="73" borderId="2" xfId="0" applyFont="1" applyFill="1" applyBorder="1" applyAlignment="1">
      <alignment horizontal="center" vertical="center" wrapText="1"/>
    </xf>
    <xf numFmtId="0" fontId="25" fillId="73" borderId="3" xfId="0" applyFont="1" applyFill="1" applyBorder="1" applyAlignment="1">
      <alignment horizontal="center" vertical="center" wrapText="1"/>
    </xf>
    <xf numFmtId="0" fontId="26" fillId="69" borderId="1" xfId="0" applyFont="1" applyFill="1" applyBorder="1" applyAlignment="1">
      <alignment horizontal="center" vertical="center" wrapText="1"/>
    </xf>
    <xf numFmtId="0" fontId="25" fillId="69" borderId="3" xfId="0" applyFont="1" applyFill="1" applyBorder="1" applyAlignment="1">
      <alignment horizontal="center" vertical="center" wrapText="1"/>
    </xf>
    <xf numFmtId="0" fontId="39" fillId="15" borderId="7" xfId="0" applyFont="1" applyFill="1" applyBorder="1" applyAlignment="1">
      <alignment horizontal="justify" vertical="center" wrapText="1"/>
    </xf>
    <xf numFmtId="0" fontId="39" fillId="15" borderId="71" xfId="0" applyFont="1" applyFill="1" applyBorder="1" applyAlignment="1">
      <alignment horizontal="justify" vertical="center" wrapText="1"/>
    </xf>
    <xf numFmtId="0" fontId="26" fillId="15" borderId="7" xfId="0" applyFont="1" applyFill="1" applyBorder="1" applyAlignment="1">
      <alignment horizontal="justify" wrapText="1"/>
    </xf>
    <xf numFmtId="0" fontId="26" fillId="15" borderId="71" xfId="0" applyFont="1" applyFill="1" applyBorder="1" applyAlignment="1">
      <alignment horizontal="justify" wrapText="1"/>
    </xf>
    <xf numFmtId="0" fontId="25" fillId="16" borderId="2" xfId="0" applyFont="1" applyFill="1" applyBorder="1" applyAlignment="1">
      <alignment horizontal="justify" vertical="center" wrapText="1"/>
    </xf>
    <xf numFmtId="0" fontId="25" fillId="16" borderId="3" xfId="0" applyFont="1" applyFill="1" applyBorder="1" applyAlignment="1">
      <alignment horizontal="justify" vertical="center" wrapText="1"/>
    </xf>
    <xf numFmtId="0" fontId="25" fillId="16" borderId="1" xfId="0" applyFont="1" applyFill="1" applyBorder="1" applyAlignment="1">
      <alignment horizontal="left" vertical="top" wrapText="1"/>
    </xf>
    <xf numFmtId="0" fontId="7" fillId="16" borderId="2"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2" fillId="13" borderId="3" xfId="0" applyFont="1" applyFill="1" applyBorder="1" applyAlignment="1">
      <alignment horizontal="center" vertical="center" wrapText="1"/>
    </xf>
    <xf numFmtId="0" fontId="25" fillId="78" borderId="2" xfId="0" applyFont="1" applyFill="1" applyBorder="1" applyAlignment="1">
      <alignment horizontal="center" vertical="center" wrapText="1"/>
    </xf>
    <xf numFmtId="0" fontId="25" fillId="78" borderId="3" xfId="0" applyFont="1" applyFill="1" applyBorder="1" applyAlignment="1">
      <alignment horizontal="center" vertical="center" wrapText="1"/>
    </xf>
    <xf numFmtId="0" fontId="25" fillId="79" borderId="2" xfId="0" applyFont="1" applyFill="1" applyBorder="1" applyAlignment="1">
      <alignment horizontal="center" vertical="center" wrapText="1"/>
    </xf>
    <xf numFmtId="0" fontId="25" fillId="79" borderId="3"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5" fillId="16" borderId="2" xfId="0" applyFont="1" applyFill="1" applyBorder="1" applyAlignment="1">
      <alignment horizontal="justify" vertical="top" wrapText="1"/>
    </xf>
    <xf numFmtId="0" fontId="25" fillId="16" borderId="3" xfId="0" applyFont="1" applyFill="1" applyBorder="1" applyAlignment="1">
      <alignment horizontal="justify" vertical="top" wrapText="1"/>
    </xf>
    <xf numFmtId="0" fontId="26" fillId="15" borderId="7" xfId="0" applyFont="1" applyFill="1" applyBorder="1" applyAlignment="1">
      <alignment horizontal="justify" vertical="top" wrapText="1"/>
    </xf>
    <xf numFmtId="0" fontId="26" fillId="15" borderId="71" xfId="0" applyFont="1" applyFill="1" applyBorder="1" applyAlignment="1">
      <alignment horizontal="justify" vertical="top" wrapText="1"/>
    </xf>
    <xf numFmtId="0" fontId="2" fillId="7" borderId="1" xfId="0" applyFont="1" applyFill="1" applyBorder="1" applyAlignment="1">
      <alignment horizontal="center" vertical="center" wrapText="1"/>
    </xf>
    <xf numFmtId="0" fontId="25" fillId="16" borderId="72" xfId="0" applyFont="1" applyFill="1" applyBorder="1" applyAlignment="1">
      <alignment horizontal="justify" vertical="top" wrapText="1"/>
    </xf>
    <xf numFmtId="0" fontId="25" fillId="16" borderId="68" xfId="0" applyFont="1" applyFill="1" applyBorder="1" applyAlignment="1">
      <alignment horizontal="justify" vertical="top" wrapText="1"/>
    </xf>
    <xf numFmtId="0" fontId="26" fillId="15" borderId="21" xfId="0" applyFont="1" applyFill="1" applyBorder="1" applyAlignment="1">
      <alignment horizontal="justify" wrapText="1"/>
    </xf>
    <xf numFmtId="0" fontId="26" fillId="15" borderId="70" xfId="0" applyFont="1" applyFill="1" applyBorder="1" applyAlignment="1">
      <alignment horizontal="justify" wrapText="1"/>
    </xf>
    <xf numFmtId="0" fontId="2" fillId="13" borderId="7"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7" fillId="16" borderId="2" xfId="0" applyFont="1" applyFill="1" applyBorder="1" applyAlignment="1">
      <alignment horizontal="justify" vertical="top" wrapText="1"/>
    </xf>
    <xf numFmtId="0" fontId="7" fillId="16" borderId="3" xfId="0" applyFont="1" applyFill="1" applyBorder="1" applyAlignment="1">
      <alignment horizontal="justify" vertical="top" wrapText="1"/>
    </xf>
    <xf numFmtId="0" fontId="25" fillId="59" borderId="2" xfId="0" applyFont="1" applyFill="1" applyBorder="1" applyAlignment="1">
      <alignment horizontal="center" vertical="center" wrapText="1"/>
    </xf>
    <xf numFmtId="0" fontId="25" fillId="59" borderId="3" xfId="0" applyFont="1" applyFill="1" applyBorder="1" applyAlignment="1">
      <alignment horizontal="center" vertical="center" wrapText="1"/>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39" fillId="32" borderId="1" xfId="0" applyFont="1" applyFill="1" applyBorder="1" applyAlignment="1">
      <alignment horizontal="center" vertical="center" wrapText="1"/>
    </xf>
    <xf numFmtId="0" fontId="25" fillId="64" borderId="2" xfId="0" applyFont="1" applyFill="1" applyBorder="1" applyAlignment="1">
      <alignment horizontal="center" vertical="center" wrapText="1"/>
    </xf>
    <xf numFmtId="0" fontId="25" fillId="64" borderId="3" xfId="0" applyFont="1" applyFill="1" applyBorder="1" applyAlignment="1">
      <alignment horizontal="center" vertical="center" wrapText="1"/>
    </xf>
    <xf numFmtId="0" fontId="25" fillId="65" borderId="2" xfId="0" applyFont="1" applyFill="1" applyBorder="1" applyAlignment="1">
      <alignment horizontal="center" vertical="center" wrapText="1"/>
    </xf>
    <xf numFmtId="0" fontId="25" fillId="65" borderId="3" xfId="0" applyFont="1" applyFill="1" applyBorder="1" applyAlignment="1">
      <alignment horizontal="center" vertical="center" wrapText="1"/>
    </xf>
    <xf numFmtId="0" fontId="52" fillId="16" borderId="20" xfId="0" applyFont="1" applyFill="1" applyBorder="1" applyAlignment="1">
      <alignment horizontal="center" vertical="center"/>
    </xf>
    <xf numFmtId="0" fontId="52" fillId="16" borderId="45" xfId="0" applyFont="1" applyFill="1" applyBorder="1" applyAlignment="1">
      <alignment horizontal="center" vertical="center"/>
    </xf>
    <xf numFmtId="0" fontId="52" fillId="0" borderId="78" xfId="0" applyFont="1" applyBorder="1" applyAlignment="1">
      <alignment horizontal="center" vertical="center" wrapText="1"/>
    </xf>
    <xf numFmtId="0" fontId="52" fillId="0" borderId="79"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2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7" xfId="0" applyFont="1" applyBorder="1" applyAlignment="1">
      <alignment horizontal="center" vertical="center" wrapText="1"/>
    </xf>
    <xf numFmtId="0" fontId="52" fillId="16" borderId="73" xfId="0" applyFont="1" applyFill="1" applyBorder="1" applyAlignment="1">
      <alignment horizontal="center" vertical="center"/>
    </xf>
    <xf numFmtId="0" fontId="52" fillId="0" borderId="80" xfId="0" applyFont="1" applyBorder="1" applyAlignment="1">
      <alignment horizontal="center" vertical="center" wrapText="1"/>
    </xf>
    <xf numFmtId="0" fontId="59" fillId="0" borderId="28" xfId="0" applyFont="1" applyBorder="1" applyAlignment="1">
      <alignment horizontal="center" vertical="center" wrapText="1"/>
    </xf>
    <xf numFmtId="0" fontId="56" fillId="0" borderId="28" xfId="0" applyFont="1" applyBorder="1" applyAlignment="1">
      <alignment horizontal="center" vertical="center" wrapText="1"/>
    </xf>
    <xf numFmtId="0" fontId="52" fillId="0" borderId="28" xfId="0" applyFont="1" applyBorder="1" applyAlignment="1">
      <alignment horizontal="center" vertical="center"/>
    </xf>
    <xf numFmtId="0" fontId="56" fillId="0" borderId="8" xfId="0" applyFont="1" applyBorder="1" applyAlignment="1">
      <alignment vertical="center" wrapText="1"/>
    </xf>
    <xf numFmtId="0" fontId="56" fillId="0" borderId="28" xfId="0" applyFont="1" applyBorder="1" applyAlignment="1">
      <alignment vertical="center" wrapText="1"/>
    </xf>
    <xf numFmtId="0" fontId="52" fillId="0" borderId="8" xfId="0" applyFont="1" applyBorder="1" applyAlignment="1">
      <alignment vertical="center" wrapText="1"/>
    </xf>
    <xf numFmtId="0" fontId="52" fillId="0" borderId="28" xfId="0" applyFont="1" applyBorder="1" applyAlignment="1">
      <alignment vertical="center" wrapText="1"/>
    </xf>
    <xf numFmtId="0" fontId="53" fillId="4" borderId="8" xfId="0" applyFont="1" applyFill="1" applyBorder="1" applyAlignment="1">
      <alignment horizontal="center" vertical="center" wrapText="1"/>
    </xf>
    <xf numFmtId="0" fontId="53" fillId="4" borderId="28" xfId="0" applyFont="1" applyFill="1" applyBorder="1" applyAlignment="1">
      <alignment horizontal="center" vertical="center" wrapText="1"/>
    </xf>
    <xf numFmtId="0" fontId="53" fillId="49" borderId="1" xfId="0" applyFont="1" applyFill="1" applyBorder="1" applyAlignment="1">
      <alignment horizontal="center" vertical="center" wrapText="1"/>
    </xf>
    <xf numFmtId="0" fontId="53" fillId="49" borderId="8" xfId="0" applyFont="1" applyFill="1" applyBorder="1" applyAlignment="1">
      <alignment horizontal="center" vertical="center" wrapText="1"/>
    </xf>
    <xf numFmtId="0" fontId="52" fillId="0" borderId="28" xfId="0" applyFont="1" applyBorder="1" applyAlignment="1">
      <alignment horizontal="center" vertical="center" wrapText="1"/>
    </xf>
    <xf numFmtId="0" fontId="52" fillId="2" borderId="8" xfId="0" applyFont="1" applyFill="1" applyBorder="1" applyAlignment="1">
      <alignment horizontal="center" vertical="center" wrapText="1"/>
    </xf>
    <xf numFmtId="0" fontId="52" fillId="2" borderId="28" xfId="0" applyFont="1" applyFill="1" applyBorder="1" applyAlignment="1">
      <alignment horizontal="center" vertical="center" wrapText="1"/>
    </xf>
    <xf numFmtId="0" fontId="52" fillId="0" borderId="1" xfId="0" applyFont="1" applyBorder="1" applyAlignment="1">
      <alignment horizontal="center" vertical="center" wrapText="1"/>
    </xf>
    <xf numFmtId="14" fontId="52" fillId="0" borderId="8" xfId="0" applyNumberFormat="1" applyFont="1" applyBorder="1" applyAlignment="1">
      <alignment horizontal="center" vertical="center" wrapText="1"/>
    </xf>
    <xf numFmtId="0" fontId="59" fillId="0" borderId="19" xfId="0" applyFont="1" applyBorder="1" applyAlignment="1">
      <alignment horizontal="left" vertical="center" wrapText="1"/>
    </xf>
    <xf numFmtId="0" fontId="56" fillId="0" borderId="8" xfId="0" applyFont="1" applyBorder="1" applyAlignment="1">
      <alignment horizontal="left" vertical="center" wrapText="1"/>
    </xf>
    <xf numFmtId="0" fontId="52" fillId="0" borderId="5" xfId="0" applyFont="1" applyBorder="1" applyAlignment="1">
      <alignment horizontal="left" vertical="center" wrapText="1"/>
    </xf>
    <xf numFmtId="0" fontId="56" fillId="0" borderId="19" xfId="0" applyFont="1" applyBorder="1" applyAlignment="1">
      <alignment horizontal="center" vertical="center" wrapText="1"/>
    </xf>
    <xf numFmtId="0" fontId="56" fillId="0" borderId="4" xfId="0" applyFont="1" applyBorder="1" applyAlignment="1">
      <alignment vertical="center" wrapText="1"/>
    </xf>
    <xf numFmtId="0" fontId="56" fillId="0" borderId="8" xfId="0" applyFont="1" applyBorder="1" applyAlignment="1">
      <alignment horizontal="center" vertical="center"/>
    </xf>
    <xf numFmtId="0" fontId="56"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top" wrapText="1"/>
    </xf>
    <xf numFmtId="0" fontId="59" fillId="0" borderId="8" xfId="0" applyFont="1" applyBorder="1" applyAlignment="1">
      <alignment vertical="center" wrapText="1"/>
    </xf>
    <xf numFmtId="0" fontId="55" fillId="0" borderId="1" xfId="0" applyFont="1" applyBorder="1" applyAlignment="1">
      <alignment wrapText="1"/>
    </xf>
    <xf numFmtId="0" fontId="55" fillId="0" borderId="1" xfId="0" applyFont="1" applyBorder="1" applyAlignment="1">
      <alignment vertical="center" wrapText="1"/>
    </xf>
    <xf numFmtId="0" fontId="52" fillId="0" borderId="1" xfId="0" applyFont="1" applyBorder="1" applyAlignment="1">
      <alignment vertical="center" wrapText="1"/>
    </xf>
    <xf numFmtId="0" fontId="53" fillId="0" borderId="1" xfId="0" applyFont="1" applyBorder="1" applyAlignment="1">
      <alignment vertical="center" wrapText="1"/>
    </xf>
    <xf numFmtId="0" fontId="59" fillId="0" borderId="1" xfId="0" applyFont="1" applyBorder="1" applyAlignment="1">
      <alignment vertical="center" wrapText="1"/>
    </xf>
    <xf numFmtId="0" fontId="53" fillId="0" borderId="8" xfId="0" applyFont="1" applyBorder="1" applyAlignment="1">
      <alignment vertical="center" wrapText="1"/>
    </xf>
    <xf numFmtId="0" fontId="53" fillId="0" borderId="1" xfId="0" applyFont="1" applyBorder="1" applyAlignment="1">
      <alignment vertical="top" wrapText="1"/>
    </xf>
    <xf numFmtId="0" fontId="59" fillId="0" borderId="1" xfId="0" applyFont="1" applyBorder="1" applyAlignment="1">
      <alignment horizontal="center" vertical="center" wrapText="1"/>
    </xf>
    <xf numFmtId="0" fontId="52" fillId="2" borderId="1" xfId="0" applyFont="1" applyFill="1" applyBorder="1" applyAlignment="1">
      <alignment vertical="center" wrapText="1"/>
    </xf>
    <xf numFmtId="14" fontId="52" fillId="0" borderId="1" xfId="0" applyNumberFormat="1" applyFont="1" applyBorder="1" applyAlignment="1">
      <alignment horizontal="center" vertical="center"/>
    </xf>
    <xf numFmtId="0" fontId="52" fillId="0" borderId="1" xfId="0" applyFont="1" applyBorder="1" applyAlignment="1">
      <alignment horizontal="left" vertical="center" wrapText="1"/>
    </xf>
    <xf numFmtId="0" fontId="59" fillId="0" borderId="1" xfId="0" applyFont="1" applyBorder="1" applyAlignment="1">
      <alignment wrapText="1"/>
    </xf>
    <xf numFmtId="0" fontId="59" fillId="2" borderId="8" xfId="0" applyFont="1" applyFill="1" applyBorder="1" applyAlignment="1">
      <alignment vertical="center" wrapText="1"/>
    </xf>
    <xf numFmtId="0" fontId="53" fillId="0" borderId="8" xfId="0" applyFont="1" applyBorder="1" applyAlignment="1">
      <alignment horizontal="center" vertical="center"/>
    </xf>
    <xf numFmtId="0" fontId="53" fillId="0" borderId="1" xfId="0" applyFont="1" applyBorder="1" applyAlignment="1">
      <alignment vertical="center"/>
    </xf>
    <xf numFmtId="0" fontId="52" fillId="0" borderId="1" xfId="0" applyFont="1" applyBorder="1" applyAlignment="1">
      <alignment vertical="top" wrapText="1"/>
    </xf>
    <xf numFmtId="0" fontId="56" fillId="2" borderId="1" xfId="0" applyFont="1" applyFill="1" applyBorder="1" applyAlignment="1">
      <alignment vertical="center" wrapText="1"/>
    </xf>
    <xf numFmtId="0" fontId="56" fillId="0" borderId="1" xfId="0" applyFont="1" applyBorder="1" applyAlignment="1">
      <alignment vertical="center"/>
    </xf>
    <xf numFmtId="0" fontId="59" fillId="2" borderId="1" xfId="0" applyFont="1" applyFill="1" applyBorder="1" applyAlignment="1">
      <alignment vertical="center" wrapText="1"/>
    </xf>
    <xf numFmtId="0" fontId="56" fillId="2" borderId="1" xfId="0" applyFont="1" applyFill="1" applyBorder="1" applyAlignment="1">
      <alignment vertical="top" wrapText="1"/>
    </xf>
    <xf numFmtId="0" fontId="56" fillId="0" borderId="1" xfId="0" applyFont="1" applyBorder="1" applyAlignment="1">
      <alignment horizontal="center" vertical="top" wrapText="1"/>
    </xf>
    <xf numFmtId="0" fontId="53" fillId="2" borderId="1" xfId="0" applyFont="1" applyFill="1" applyBorder="1" applyAlignment="1">
      <alignment vertical="top" wrapText="1"/>
    </xf>
    <xf numFmtId="0" fontId="60" fillId="0" borderId="1" xfId="0" applyFont="1" applyBorder="1" applyAlignment="1">
      <alignment vertical="center" wrapText="1"/>
    </xf>
    <xf numFmtId="0" fontId="52" fillId="0" borderId="27" xfId="0" applyFont="1" applyBorder="1" applyAlignment="1">
      <alignment vertical="center" wrapText="1"/>
    </xf>
    <xf numFmtId="0" fontId="56" fillId="0" borderId="8" xfId="0" applyFont="1" applyBorder="1" applyAlignment="1">
      <alignment vertical="top" wrapText="1"/>
    </xf>
    <xf numFmtId="0" fontId="56" fillId="0" borderId="8" xfId="0" applyFont="1" applyBorder="1" applyAlignment="1">
      <alignment horizontal="center" vertical="top" wrapText="1"/>
    </xf>
    <xf numFmtId="0" fontId="53" fillId="0" borderId="1" xfId="0" applyFont="1" applyBorder="1" applyAlignment="1">
      <alignment horizontal="center" vertical="center" wrapText="1"/>
    </xf>
    <xf numFmtId="0" fontId="53" fillId="100" borderId="1" xfId="0" applyFont="1" applyFill="1" applyBorder="1" applyAlignment="1">
      <alignment horizontal="center" vertical="center" wrapText="1"/>
    </xf>
    <xf numFmtId="0" fontId="53" fillId="100" borderId="8" xfId="0" applyFont="1" applyFill="1" applyBorder="1" applyAlignment="1">
      <alignment horizontal="center" vertical="center" wrapText="1"/>
    </xf>
    <xf numFmtId="0" fontId="53" fillId="0" borderId="0" xfId="0" applyFont="1" applyAlignment="1">
      <alignment horizontal="center"/>
    </xf>
    <xf numFmtId="0" fontId="53" fillId="0" borderId="4" xfId="0" applyFont="1" applyBorder="1" applyAlignment="1">
      <alignment horizontal="center" vertical="center"/>
    </xf>
    <xf numFmtId="0" fontId="53" fillId="0" borderId="8" xfId="0" applyFont="1" applyBorder="1" applyAlignment="1">
      <alignment horizontal="center" vertical="center" wrapText="1"/>
    </xf>
    <xf numFmtId="0" fontId="53" fillId="98" borderId="8" xfId="0" applyFont="1" applyFill="1" applyBorder="1" applyAlignment="1">
      <alignment horizontal="center" vertical="center" wrapText="1"/>
    </xf>
    <xf numFmtId="0" fontId="53" fillId="98" borderId="28" xfId="0" applyFont="1" applyFill="1" applyBorder="1" applyAlignment="1">
      <alignment horizontal="center" vertical="center" wrapText="1"/>
    </xf>
    <xf numFmtId="0" fontId="52" fillId="0" borderId="8" xfId="0" applyFont="1" applyBorder="1" applyAlignment="1">
      <alignment horizontal="justify" vertical="center" wrapText="1"/>
    </xf>
    <xf numFmtId="0" fontId="52" fillId="0" borderId="27" xfId="0" applyFont="1" applyBorder="1" applyAlignment="1">
      <alignment horizontal="justify" vertical="center" wrapText="1"/>
    </xf>
    <xf numFmtId="0" fontId="59" fillId="0" borderId="1" xfId="0" applyFont="1" applyBorder="1" applyAlignment="1">
      <alignment vertical="top" wrapText="1"/>
    </xf>
    <xf numFmtId="0" fontId="52" fillId="16" borderId="1" xfId="0" applyFont="1" applyFill="1" applyBorder="1" applyAlignment="1">
      <alignment horizontal="center" vertical="center"/>
    </xf>
    <xf numFmtId="0" fontId="56" fillId="15" borderId="8" xfId="0" applyFont="1" applyFill="1" applyBorder="1" applyAlignment="1">
      <alignment horizontal="center" vertical="center" wrapText="1"/>
    </xf>
    <xf numFmtId="0" fontId="56" fillId="15" borderId="27" xfId="0" applyFont="1" applyFill="1" applyBorder="1" applyAlignment="1">
      <alignment horizontal="center" vertical="center" wrapText="1"/>
    </xf>
    <xf numFmtId="0" fontId="52" fillId="0" borderId="20" xfId="0" applyFont="1" applyBorder="1" applyAlignment="1">
      <alignment horizontal="center" vertical="center"/>
    </xf>
    <xf numFmtId="0" fontId="52" fillId="0" borderId="45" xfId="0" applyFont="1" applyBorder="1" applyAlignment="1">
      <alignment horizontal="center" vertical="center"/>
    </xf>
    <xf numFmtId="0" fontId="2" fillId="0" borderId="22" xfId="0" applyFont="1" applyBorder="1" applyAlignment="1">
      <alignment horizontal="center"/>
    </xf>
    <xf numFmtId="3" fontId="2" fillId="0" borderId="24" xfId="0" applyNumberFormat="1" applyFont="1" applyBorder="1" applyAlignment="1">
      <alignment horizontal="center" vertical="center"/>
    </xf>
    <xf numFmtId="3" fontId="2" fillId="0" borderId="31" xfId="0" applyNumberFormat="1" applyFont="1" applyBorder="1" applyAlignment="1">
      <alignment horizontal="center" vertic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0" xfId="0" applyFont="1" applyBorder="1" applyAlignment="1">
      <alignment horizontal="center" wrapText="1"/>
    </xf>
    <xf numFmtId="0" fontId="2" fillId="0" borderId="24" xfId="0" applyFont="1" applyBorder="1" applyAlignment="1">
      <alignment horizontal="center" wrapText="1"/>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2" fillId="0" borderId="37" xfId="0" applyFont="1" applyBorder="1" applyAlignment="1">
      <alignment horizontal="center" vertical="center"/>
    </xf>
    <xf numFmtId="0" fontId="2" fillId="0" borderId="11" xfId="0" applyFont="1" applyBorder="1" applyAlignment="1">
      <alignment horizontal="center" vertical="center"/>
    </xf>
    <xf numFmtId="0" fontId="0" fillId="16" borderId="8" xfId="0" applyFill="1" applyBorder="1" applyAlignment="1">
      <alignment horizontal="center" vertical="top" wrapText="1"/>
    </xf>
    <xf numFmtId="0" fontId="0" fillId="7" borderId="28" xfId="0" applyFill="1" applyBorder="1" applyAlignment="1">
      <alignment horizontal="center" vertical="top" wrapText="1"/>
    </xf>
    <xf numFmtId="0" fontId="0" fillId="7" borderId="27" xfId="0" applyFill="1" applyBorder="1" applyAlignment="1">
      <alignment horizontal="center" vertical="top" wrapText="1"/>
    </xf>
    <xf numFmtId="0" fontId="0" fillId="16" borderId="8" xfId="0" applyFill="1" applyBorder="1" applyAlignment="1">
      <alignment horizontal="center" vertical="top"/>
    </xf>
    <xf numFmtId="0" fontId="0" fillId="7" borderId="28" xfId="0" applyFill="1" applyBorder="1" applyAlignment="1">
      <alignment horizontal="center" vertical="top"/>
    </xf>
    <xf numFmtId="0" fontId="0" fillId="7" borderId="27" xfId="0" applyFill="1" applyBorder="1" applyAlignment="1">
      <alignment horizontal="center" vertical="top"/>
    </xf>
    <xf numFmtId="9" fontId="0" fillId="16" borderId="8" xfId="0" applyNumberFormat="1" applyFill="1" applyBorder="1" applyAlignment="1">
      <alignment horizontal="center" vertical="top"/>
    </xf>
    <xf numFmtId="9" fontId="0" fillId="7" borderId="28" xfId="0" applyNumberFormat="1" applyFill="1" applyBorder="1" applyAlignment="1">
      <alignment horizontal="center" vertical="top"/>
    </xf>
    <xf numFmtId="9" fontId="0" fillId="7" borderId="27" xfId="0" applyNumberFormat="1" applyFill="1" applyBorder="1" applyAlignment="1">
      <alignment horizontal="center" vertical="top"/>
    </xf>
    <xf numFmtId="0" fontId="7" fillId="0" borderId="8" xfId="0" applyFont="1" applyBorder="1" applyAlignment="1">
      <alignment horizontal="center" vertical="top" wrapText="1"/>
    </xf>
    <xf numFmtId="0" fontId="0" fillId="0" borderId="28" xfId="0" applyBorder="1" applyAlignment="1">
      <alignment horizontal="center" vertical="top" wrapText="1"/>
    </xf>
    <xf numFmtId="0" fontId="0" fillId="0" borderId="27" xfId="0"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wrapText="1"/>
    </xf>
    <xf numFmtId="0" fontId="2" fillId="0" borderId="1" xfId="0" applyFont="1" applyBorder="1" applyAlignment="1">
      <alignment horizontal="center" wrapText="1"/>
    </xf>
    <xf numFmtId="0" fontId="0" fillId="16" borderId="5" xfId="0" applyFill="1" applyBorder="1" applyAlignment="1">
      <alignment horizontal="justify" vertical="center" wrapText="1"/>
    </xf>
    <xf numFmtId="0" fontId="7" fillId="0" borderId="8" xfId="0" applyFont="1" applyBorder="1" applyAlignment="1">
      <alignment horizontal="center" vertical="center" wrapText="1"/>
    </xf>
    <xf numFmtId="14" fontId="0" fillId="100" borderId="1" xfId="0" applyNumberFormat="1" applyFill="1" applyBorder="1" applyAlignment="1">
      <alignment horizontal="center" vertical="center" wrapText="1"/>
    </xf>
    <xf numFmtId="0" fontId="0" fillId="16" borderId="8" xfId="0" applyFill="1" applyBorder="1" applyAlignment="1">
      <alignment horizontal="center" vertical="center" wrapText="1"/>
    </xf>
    <xf numFmtId="0" fontId="0" fillId="0" borderId="8" xfId="0" applyBorder="1" applyAlignment="1">
      <alignment horizont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 xfId="0" applyFont="1" applyBorder="1" applyAlignment="1">
      <alignment horizontal="center" vertical="center" wrapText="1"/>
    </xf>
    <xf numFmtId="0" fontId="25" fillId="16" borderId="19" xfId="0" applyFont="1" applyFill="1" applyBorder="1" applyAlignment="1">
      <alignment horizontal="justify" vertical="center" wrapText="1"/>
    </xf>
    <xf numFmtId="0" fontId="25" fillId="16" borderId="47" xfId="0" applyFont="1" applyFill="1" applyBorder="1" applyAlignment="1">
      <alignment horizontal="justify" vertical="center" wrapText="1"/>
    </xf>
    <xf numFmtId="0" fontId="0" fillId="16" borderId="1" xfId="0" applyFill="1" applyBorder="1" applyAlignment="1">
      <alignment horizontal="center" vertical="center" wrapText="1"/>
    </xf>
    <xf numFmtId="0" fontId="7" fillId="16" borderId="1" xfId="0" applyFont="1" applyFill="1" applyBorder="1" applyAlignment="1">
      <alignment horizontal="center" vertical="center" wrapText="1"/>
    </xf>
    <xf numFmtId="0" fontId="0" fillId="0" borderId="8" xfId="0" applyBorder="1" applyAlignment="1">
      <alignment horizontal="center" vertical="center"/>
    </xf>
    <xf numFmtId="0" fontId="39" fillId="0" borderId="1" xfId="0" applyFont="1" applyBorder="1" applyAlignment="1">
      <alignment vertical="center" wrapText="1"/>
    </xf>
    <xf numFmtId="0" fontId="39" fillId="0" borderId="8" xfId="0" applyFont="1" applyBorder="1" applyAlignment="1">
      <alignment vertical="center" wrapText="1"/>
    </xf>
    <xf numFmtId="0" fontId="7" fillId="0" borderId="1" xfId="0" applyFont="1" applyBorder="1" applyAlignment="1">
      <alignment horizontal="center" vertical="top" wrapText="1"/>
    </xf>
    <xf numFmtId="0" fontId="7" fillId="16" borderId="8" xfId="0" applyFont="1" applyFill="1" applyBorder="1" applyAlignment="1">
      <alignment horizontal="center" vertical="center" wrapText="1"/>
    </xf>
    <xf numFmtId="0" fontId="0" fillId="0" borderId="28" xfId="0" applyBorder="1" applyAlignment="1">
      <alignment horizontal="center" vertical="center"/>
    </xf>
    <xf numFmtId="0" fontId="0" fillId="16" borderId="28" xfId="0" applyFill="1" applyBorder="1" applyAlignment="1">
      <alignment horizontal="left" vertical="center" wrapText="1"/>
    </xf>
    <xf numFmtId="0" fontId="0" fillId="16" borderId="1" xfId="0" applyFill="1" applyBorder="1" applyAlignment="1">
      <alignment horizontal="left" vertical="center" wrapText="1"/>
    </xf>
    <xf numFmtId="0" fontId="7" fillId="16" borderId="28" xfId="0" applyFont="1" applyFill="1" applyBorder="1" applyAlignment="1">
      <alignment horizontal="center" vertical="center" wrapText="1"/>
    </xf>
    <xf numFmtId="0" fontId="0" fillId="16" borderId="28" xfId="0" applyFill="1" applyBorder="1" applyAlignment="1">
      <alignment horizontal="center" vertical="center" wrapText="1"/>
    </xf>
    <xf numFmtId="0" fontId="22" fillId="16" borderId="39"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7" fillId="16" borderId="73" xfId="0" applyFont="1" applyFill="1" applyBorder="1" applyAlignment="1">
      <alignment horizontal="center" vertical="center" wrapText="1"/>
    </xf>
    <xf numFmtId="0" fontId="40" fillId="0" borderId="1" xfId="0" applyFont="1" applyBorder="1" applyAlignment="1">
      <alignment vertical="center" wrapText="1"/>
    </xf>
    <xf numFmtId="0" fontId="40" fillId="0" borderId="1" xfId="0" applyFont="1" applyBorder="1" applyAlignment="1">
      <alignment wrapText="1"/>
    </xf>
    <xf numFmtId="0" fontId="39" fillId="16" borderId="1" xfId="0" applyFont="1" applyFill="1" applyBorder="1" applyAlignment="1">
      <alignment vertical="center" wrapText="1"/>
    </xf>
    <xf numFmtId="0" fontId="40"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39" fillId="16" borderId="8" xfId="0" applyFont="1" applyFill="1" applyBorder="1" applyAlignment="1">
      <alignment horizontal="center" vertical="center" wrapText="1"/>
    </xf>
    <xf numFmtId="0" fontId="39" fillId="16" borderId="27" xfId="0" applyFont="1" applyFill="1" applyBorder="1" applyAlignment="1">
      <alignment horizontal="center" vertical="center" wrapText="1"/>
    </xf>
    <xf numFmtId="0" fontId="39" fillId="0" borderId="8" xfId="0" applyFont="1" applyBorder="1" applyAlignment="1">
      <alignment horizontal="center" vertical="center" wrapText="1"/>
    </xf>
    <xf numFmtId="0" fontId="39" fillId="0" borderId="27" xfId="0" applyFont="1" applyBorder="1" applyAlignment="1">
      <alignment horizontal="center" vertical="center" wrapText="1"/>
    </xf>
    <xf numFmtId="0" fontId="26" fillId="16" borderId="8" xfId="0" applyFont="1" applyFill="1" applyBorder="1" applyAlignment="1">
      <alignment horizontal="center" vertical="center" wrapText="1"/>
    </xf>
    <xf numFmtId="0" fontId="0" fillId="12" borderId="1" xfId="0" applyFill="1" applyBorder="1" applyAlignment="1">
      <alignment horizontal="center" vertical="center" wrapText="1"/>
    </xf>
    <xf numFmtId="0" fontId="46" fillId="16" borderId="1" xfId="0" applyFont="1" applyFill="1" applyBorder="1" applyAlignment="1">
      <alignment vertical="center" wrapText="1"/>
    </xf>
    <xf numFmtId="0" fontId="49" fillId="16" borderId="1" xfId="0" applyFont="1" applyFill="1" applyBorder="1" applyAlignment="1">
      <alignment vertical="center" wrapText="1"/>
    </xf>
    <xf numFmtId="0" fontId="39" fillId="42" borderId="1" xfId="0" applyFont="1" applyFill="1" applyBorder="1" applyAlignment="1">
      <alignment horizontal="center" vertical="center"/>
    </xf>
    <xf numFmtId="0" fontId="7" fillId="16" borderId="27" xfId="0" applyFont="1" applyFill="1" applyBorder="1" applyAlignment="1">
      <alignment horizontal="center" vertical="center" wrapText="1"/>
    </xf>
    <xf numFmtId="0" fontId="0" fillId="0" borderId="27" xfId="0" applyBorder="1" applyAlignment="1">
      <alignment horizontal="center" vertical="center"/>
    </xf>
    <xf numFmtId="0" fontId="25" fillId="0" borderId="8" xfId="0" applyFont="1" applyBorder="1" applyAlignment="1">
      <alignment horizontal="center" vertical="center" wrapText="1"/>
    </xf>
    <xf numFmtId="0" fontId="25" fillId="0" borderId="27" xfId="0" applyFont="1" applyBorder="1" applyAlignment="1">
      <alignment horizontal="center" vertical="center" wrapText="1"/>
    </xf>
    <xf numFmtId="0" fontId="25" fillId="16" borderId="8" xfId="0" applyFont="1" applyFill="1" applyBorder="1" applyAlignment="1">
      <alignment horizontal="center" vertical="center" wrapText="1"/>
    </xf>
    <xf numFmtId="0" fontId="25" fillId="16" borderId="27" xfId="0" applyFont="1" applyFill="1" applyBorder="1" applyAlignment="1">
      <alignment horizontal="center" vertical="center" wrapText="1"/>
    </xf>
    <xf numFmtId="0" fontId="7" fillId="16" borderId="8" xfId="0" applyFont="1" applyFill="1" applyBorder="1" applyAlignment="1">
      <alignment horizontal="center" vertical="top" wrapText="1"/>
    </xf>
    <xf numFmtId="0" fontId="0" fillId="0" borderId="8" xfId="0" applyBorder="1" applyAlignment="1">
      <alignment horizontal="center" vertical="top" wrapText="1"/>
    </xf>
    <xf numFmtId="0" fontId="25" fillId="0" borderId="1" xfId="0" applyFont="1" applyBorder="1" applyAlignment="1">
      <alignment horizontal="center" vertical="center" wrapText="1"/>
    </xf>
    <xf numFmtId="0" fontId="2" fillId="0" borderId="0" xfId="0" applyFont="1" applyAlignment="1">
      <alignment horizontal="center"/>
    </xf>
    <xf numFmtId="0" fontId="2" fillId="0" borderId="4" xfId="0" applyFont="1" applyBorder="1" applyAlignment="1">
      <alignment horizontal="center" vertical="center"/>
    </xf>
    <xf numFmtId="0" fontId="2" fillId="0" borderId="8" xfId="0" applyFont="1" applyBorder="1" applyAlignment="1">
      <alignment horizontal="center" vertical="center" wrapText="1"/>
    </xf>
    <xf numFmtId="0" fontId="0" fillId="16" borderId="27" xfId="0" applyFill="1" applyBorder="1" applyAlignment="1">
      <alignment horizontal="center" vertical="center" wrapText="1"/>
    </xf>
    <xf numFmtId="0" fontId="0" fillId="0" borderId="1" xfId="0" applyBorder="1" applyAlignment="1">
      <alignment horizontal="center" vertical="top" wrapText="1"/>
    </xf>
    <xf numFmtId="0" fontId="25" fillId="16" borderId="1" xfId="0" applyFont="1" applyFill="1" applyBorder="1" applyAlignment="1">
      <alignment horizontal="center" vertical="center" wrapText="1"/>
    </xf>
    <xf numFmtId="0" fontId="25" fillId="0" borderId="1" xfId="0" applyFont="1" applyBorder="1" applyAlignment="1">
      <alignment horizontal="left" vertical="center" wrapText="1"/>
    </xf>
    <xf numFmtId="0" fontId="0" fillId="0" borderId="1" xfId="0" applyBorder="1" applyAlignment="1">
      <alignment horizontal="left" vertical="center" wrapText="1"/>
    </xf>
    <xf numFmtId="0" fontId="25" fillId="16" borderId="1" xfId="0" applyFont="1" applyFill="1" applyBorder="1" applyAlignment="1">
      <alignment horizontal="left" vertical="center" wrapText="1"/>
    </xf>
  </cellXfs>
  <cellStyles count="3">
    <cellStyle name="Hyperlink" xfId="2" xr:uid="{00000000-000B-0000-0000-000008000000}"/>
    <cellStyle name="Normal" xfId="0" builtinId="0"/>
    <cellStyle name="Porcentaje" xfId="1" builtinId="5"/>
  </cellStyles>
  <dxfs count="0"/>
  <tableStyles count="0" defaultTableStyle="TableStyleMedium2" defaultPivotStyle="PivotStyleLight16"/>
  <colors>
    <mruColors>
      <color rgb="FF00CCFF"/>
      <color rgb="FF0099CC"/>
      <color rgb="FFCC0099"/>
      <color rgb="FFFF7C80"/>
      <color rgb="FF0066FF"/>
      <color rgb="FFFFFFFF"/>
      <color rgb="FFCC66FF"/>
      <color rgb="FF6600CC"/>
      <color rgb="FF99CC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Distribución calificación DOFA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manualLayout>
          <c:layoutTarget val="inner"/>
          <c:xMode val="edge"/>
          <c:yMode val="edge"/>
          <c:x val="6.7895411881444045E-2"/>
          <c:y val="0.10555680539932509"/>
          <c:w val="0.91623107605506038"/>
          <c:h val="0.78244426606220319"/>
        </c:manualLayout>
      </c:layout>
      <c:barChart>
        <c:barDir val="bar"/>
        <c:grouping val="clustered"/>
        <c:varyColors val="0"/>
        <c:ser>
          <c:idx val="0"/>
          <c:order val="0"/>
          <c:tx>
            <c:strRef>
              <c:f>graficas!$B$6</c:f>
              <c:strCache>
                <c:ptCount val="1"/>
                <c:pt idx="0">
                  <c:v>Muy Relevante</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graficas!$A$7:$A$10</c:f>
              <c:strCache>
                <c:ptCount val="4"/>
                <c:pt idx="0">
                  <c:v>Fortaleza </c:v>
                </c:pt>
                <c:pt idx="1">
                  <c:v>Debilidad</c:v>
                </c:pt>
                <c:pt idx="2">
                  <c:v>Oportunidad</c:v>
                </c:pt>
                <c:pt idx="3">
                  <c:v>Amenaza</c:v>
                </c:pt>
              </c:strCache>
            </c:strRef>
          </c:cat>
          <c:val>
            <c:numRef>
              <c:f>graficas!$B$7:$B$10</c:f>
              <c:numCache>
                <c:formatCode>General</c:formatCode>
                <c:ptCount val="4"/>
                <c:pt idx="0">
                  <c:v>65</c:v>
                </c:pt>
                <c:pt idx="1">
                  <c:v>72</c:v>
                </c:pt>
                <c:pt idx="2">
                  <c:v>29</c:v>
                </c:pt>
                <c:pt idx="3">
                  <c:v>35</c:v>
                </c:pt>
              </c:numCache>
            </c:numRef>
          </c:val>
          <c:extLst>
            <c:ext xmlns:c16="http://schemas.microsoft.com/office/drawing/2014/chart" uri="{C3380CC4-5D6E-409C-BE32-E72D297353CC}">
              <c16:uniqueId val="{00000000-0885-418A-A99B-260A5AAC21C9}"/>
            </c:ext>
          </c:extLst>
        </c:ser>
        <c:ser>
          <c:idx val="1"/>
          <c:order val="1"/>
          <c:tx>
            <c:strRef>
              <c:f>graficas!$C$6</c:f>
              <c:strCache>
                <c:ptCount val="1"/>
                <c:pt idx="0">
                  <c:v>Relevante</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graficas!$A$7:$A$10</c:f>
              <c:strCache>
                <c:ptCount val="4"/>
                <c:pt idx="0">
                  <c:v>Fortaleza </c:v>
                </c:pt>
                <c:pt idx="1">
                  <c:v>Debilidad</c:v>
                </c:pt>
                <c:pt idx="2">
                  <c:v>Oportunidad</c:v>
                </c:pt>
                <c:pt idx="3">
                  <c:v>Amenaza</c:v>
                </c:pt>
              </c:strCache>
            </c:strRef>
          </c:cat>
          <c:val>
            <c:numRef>
              <c:f>graficas!$C$7:$C$10</c:f>
              <c:numCache>
                <c:formatCode>General</c:formatCode>
                <c:ptCount val="4"/>
                <c:pt idx="0">
                  <c:v>65</c:v>
                </c:pt>
                <c:pt idx="1">
                  <c:v>47</c:v>
                </c:pt>
                <c:pt idx="2">
                  <c:v>47</c:v>
                </c:pt>
                <c:pt idx="3">
                  <c:v>32</c:v>
                </c:pt>
              </c:numCache>
            </c:numRef>
          </c:val>
          <c:extLst>
            <c:ext xmlns:c16="http://schemas.microsoft.com/office/drawing/2014/chart" uri="{C3380CC4-5D6E-409C-BE32-E72D297353CC}">
              <c16:uniqueId val="{00000001-0885-418A-A99B-260A5AAC21C9}"/>
            </c:ext>
          </c:extLst>
        </c:ser>
        <c:ser>
          <c:idx val="2"/>
          <c:order val="2"/>
          <c:tx>
            <c:strRef>
              <c:f>graficas!$D$6</c:f>
              <c:strCache>
                <c:ptCount val="1"/>
                <c:pt idx="0">
                  <c:v>Poco Relevante</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graficas!$A$7:$A$10</c:f>
              <c:strCache>
                <c:ptCount val="4"/>
                <c:pt idx="0">
                  <c:v>Fortaleza </c:v>
                </c:pt>
                <c:pt idx="1">
                  <c:v>Debilidad</c:v>
                </c:pt>
                <c:pt idx="2">
                  <c:v>Oportunidad</c:v>
                </c:pt>
                <c:pt idx="3">
                  <c:v>Amenaza</c:v>
                </c:pt>
              </c:strCache>
            </c:strRef>
          </c:cat>
          <c:val>
            <c:numRef>
              <c:f>graficas!$D$7:$D$10</c:f>
              <c:numCache>
                <c:formatCode>General</c:formatCode>
                <c:ptCount val="4"/>
                <c:pt idx="0">
                  <c:v>2</c:v>
                </c:pt>
                <c:pt idx="1">
                  <c:v>5</c:v>
                </c:pt>
                <c:pt idx="2">
                  <c:v>0</c:v>
                </c:pt>
                <c:pt idx="3">
                  <c:v>2</c:v>
                </c:pt>
              </c:numCache>
            </c:numRef>
          </c:val>
          <c:extLst>
            <c:ext xmlns:c16="http://schemas.microsoft.com/office/drawing/2014/chart" uri="{C3380CC4-5D6E-409C-BE32-E72D297353CC}">
              <c16:uniqueId val="{00000002-0885-418A-A99B-260A5AAC21C9}"/>
            </c:ext>
          </c:extLst>
        </c:ser>
        <c:ser>
          <c:idx val="3"/>
          <c:order val="3"/>
          <c:tx>
            <c:strRef>
              <c:f>graficas!$E$6</c:f>
              <c:strCache>
                <c:ptCount val="1"/>
                <c:pt idx="0">
                  <c:v>Total</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graficas!$A$7:$A$10</c:f>
              <c:strCache>
                <c:ptCount val="4"/>
                <c:pt idx="0">
                  <c:v>Fortaleza </c:v>
                </c:pt>
                <c:pt idx="1">
                  <c:v>Debilidad</c:v>
                </c:pt>
                <c:pt idx="2">
                  <c:v>Oportunidad</c:v>
                </c:pt>
                <c:pt idx="3">
                  <c:v>Amenaza</c:v>
                </c:pt>
              </c:strCache>
            </c:strRef>
          </c:cat>
          <c:val>
            <c:numRef>
              <c:f>graficas!$E$7:$E$10</c:f>
              <c:numCache>
                <c:formatCode>#,##0</c:formatCode>
                <c:ptCount val="4"/>
                <c:pt idx="0">
                  <c:v>132</c:v>
                </c:pt>
                <c:pt idx="1">
                  <c:v>124</c:v>
                </c:pt>
                <c:pt idx="2">
                  <c:v>0</c:v>
                </c:pt>
                <c:pt idx="3">
                  <c:v>69</c:v>
                </c:pt>
              </c:numCache>
            </c:numRef>
          </c:val>
          <c:extLst>
            <c:ext xmlns:c16="http://schemas.microsoft.com/office/drawing/2014/chart" uri="{C3380CC4-5D6E-409C-BE32-E72D297353CC}">
              <c16:uniqueId val="{00000004-0BB2-44A2-8E37-C3CE24F6A225}"/>
            </c:ext>
          </c:extLst>
        </c:ser>
        <c:dLbls>
          <c:showLegendKey val="0"/>
          <c:showVal val="1"/>
          <c:showCatName val="0"/>
          <c:showSerName val="0"/>
          <c:showPercent val="0"/>
          <c:showBubbleSize val="0"/>
        </c:dLbls>
        <c:gapWidth val="100"/>
        <c:axId val="1826240031"/>
        <c:axId val="1826240447"/>
      </c:barChart>
      <c:catAx>
        <c:axId val="18262400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CO"/>
          </a:p>
        </c:txPr>
        <c:crossAx val="1826240447"/>
        <c:crosses val="autoZero"/>
        <c:auto val="1"/>
        <c:lblAlgn val="ctr"/>
        <c:lblOffset val="100"/>
        <c:noMultiLvlLbl val="0"/>
      </c:catAx>
      <c:valAx>
        <c:axId val="18262404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26240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Comparativo</a:t>
            </a:r>
            <a:r>
              <a:rPr lang="es-CO" baseline="0"/>
              <a:t> DOFA calificado como muy relevante</a:t>
            </a:r>
          </a:p>
          <a:p>
            <a:pPr>
              <a:defRPr/>
            </a:pPr>
            <a:r>
              <a:rPr lang="es-CO" baseline="0"/>
              <a:t>2021-2023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graficas!$B$19:$B$20</c:f>
              <c:strCache>
                <c:ptCount val="2"/>
                <c:pt idx="0">
                  <c:v>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graficas!$A$21:$A$24</c:f>
              <c:strCache>
                <c:ptCount val="4"/>
                <c:pt idx="0">
                  <c:v>Fortaleza </c:v>
                </c:pt>
                <c:pt idx="1">
                  <c:v>Debilidad</c:v>
                </c:pt>
                <c:pt idx="2">
                  <c:v>Oportunidad</c:v>
                </c:pt>
                <c:pt idx="3">
                  <c:v>Amenaza</c:v>
                </c:pt>
              </c:strCache>
            </c:strRef>
          </c:cat>
          <c:val>
            <c:numRef>
              <c:f>graficas!$B$21:$B$24</c:f>
              <c:numCache>
                <c:formatCode>General</c:formatCode>
                <c:ptCount val="4"/>
                <c:pt idx="0">
                  <c:v>65</c:v>
                </c:pt>
                <c:pt idx="1">
                  <c:v>72</c:v>
                </c:pt>
                <c:pt idx="2">
                  <c:v>29</c:v>
                </c:pt>
                <c:pt idx="3">
                  <c:v>35</c:v>
                </c:pt>
              </c:numCache>
            </c:numRef>
          </c:val>
          <c:extLst>
            <c:ext xmlns:c16="http://schemas.microsoft.com/office/drawing/2014/chart" uri="{C3380CC4-5D6E-409C-BE32-E72D297353CC}">
              <c16:uniqueId val="{00000000-5A6A-4702-9610-11CC9B99993A}"/>
            </c:ext>
          </c:extLst>
        </c:ser>
        <c:ser>
          <c:idx val="1"/>
          <c:order val="1"/>
          <c:tx>
            <c:strRef>
              <c:f>graficas!$C$19:$C$20</c:f>
              <c:strCache>
                <c:ptCount val="2"/>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graficas!$A$21:$A$24</c:f>
              <c:strCache>
                <c:ptCount val="4"/>
                <c:pt idx="0">
                  <c:v>Fortaleza </c:v>
                </c:pt>
                <c:pt idx="1">
                  <c:v>Debilidad</c:v>
                </c:pt>
                <c:pt idx="2">
                  <c:v>Oportunidad</c:v>
                </c:pt>
                <c:pt idx="3">
                  <c:v>Amenaza</c:v>
                </c:pt>
              </c:strCache>
            </c:strRef>
          </c:cat>
          <c:val>
            <c:numRef>
              <c:f>graficas!$C$21:$C$24</c:f>
              <c:numCache>
                <c:formatCode>General</c:formatCode>
                <c:ptCount val="4"/>
                <c:pt idx="0">
                  <c:v>37</c:v>
                </c:pt>
                <c:pt idx="1">
                  <c:v>53</c:v>
                </c:pt>
                <c:pt idx="2">
                  <c:v>18</c:v>
                </c:pt>
                <c:pt idx="3">
                  <c:v>20</c:v>
                </c:pt>
              </c:numCache>
            </c:numRef>
          </c:val>
          <c:extLst>
            <c:ext xmlns:c16="http://schemas.microsoft.com/office/drawing/2014/chart" uri="{C3380CC4-5D6E-409C-BE32-E72D297353CC}">
              <c16:uniqueId val="{00000001-5A6A-4702-9610-11CC9B99993A}"/>
            </c:ext>
          </c:extLst>
        </c:ser>
        <c:dLbls>
          <c:showLegendKey val="0"/>
          <c:showVal val="0"/>
          <c:showCatName val="0"/>
          <c:showSerName val="0"/>
          <c:showPercent val="0"/>
          <c:showBubbleSize val="0"/>
        </c:dLbls>
        <c:gapWidth val="182"/>
        <c:axId val="317709920"/>
        <c:axId val="378554800"/>
      </c:barChart>
      <c:catAx>
        <c:axId val="317709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8554800"/>
        <c:crosses val="autoZero"/>
        <c:auto val="1"/>
        <c:lblAlgn val="ctr"/>
        <c:lblOffset val="100"/>
        <c:noMultiLvlLbl val="0"/>
      </c:catAx>
      <c:valAx>
        <c:axId val="37855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70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Resultados</a:t>
            </a:r>
            <a:r>
              <a:rPr lang="es-CO" baseline="0"/>
              <a:t> Factores Internos </a:t>
            </a:r>
            <a:endParaRPr lang="es-CO"/>
          </a:p>
        </c:rich>
      </c:tx>
      <c:layout>
        <c:manualLayout>
          <c:xMode val="edge"/>
          <c:yMode val="edge"/>
          <c:x val="0.2593818897637795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8EEE-4617-B3E1-F4DE1816C0B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EEE-4617-B3E1-F4DE1816C0BD}"/>
              </c:ext>
            </c:extLst>
          </c:dPt>
          <c:dLbls>
            <c:dLbl>
              <c:idx val="0"/>
              <c:layout>
                <c:manualLayout>
                  <c:x val="-0.20625962379702548"/>
                  <c:y val="-6.4242490522018081E-2"/>
                </c:manualLayout>
              </c:layout>
              <c:tx>
                <c:rich>
                  <a:bodyPr/>
                  <a:lstStyle/>
                  <a:p>
                    <a:fld id="{DA81C82E-CA5A-41FB-B635-91E1A86DB2D0}" type="VALUE">
                      <a:rPr lang="en-US"/>
                      <a:pPr/>
                      <a:t>[VALOR]</a:t>
                    </a:fld>
                    <a:r>
                      <a:rPr lang="en-US" baseline="0"/>
                      <a:t>; </a:t>
                    </a:r>
                  </a:p>
                  <a:p>
                    <a:fld id="{6FB965E9-887F-4BB7-A74E-81930B1D07C3}" type="PERCENTAGE">
                      <a:rPr lang="en-US" baseline="0"/>
                      <a:pPr/>
                      <a:t>[PORCENTAJE]</a:t>
                    </a:fld>
                    <a:endParaRPr lang="es-CO"/>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8EEE-4617-B3E1-F4DE1816C0BD}"/>
                </c:ext>
              </c:extLst>
            </c:dLbl>
            <c:dLbl>
              <c:idx val="1"/>
              <c:layout>
                <c:manualLayout>
                  <c:x val="0.17183311461067366"/>
                  <c:y val="1.5289078448527267E-2"/>
                </c:manualLayout>
              </c:layout>
              <c:tx>
                <c:rich>
                  <a:bodyPr/>
                  <a:lstStyle/>
                  <a:p>
                    <a:fld id="{DB7A9FB7-4A33-450E-A6AD-7495BEFC6520}" type="VALUE">
                      <a:rPr lang="en-US"/>
                      <a:pPr/>
                      <a:t>[VALOR]</a:t>
                    </a:fld>
                    <a:r>
                      <a:rPr lang="en-US" baseline="0"/>
                      <a:t>; </a:t>
                    </a:r>
                  </a:p>
                  <a:p>
                    <a:fld id="{A765E0E1-608B-4ADB-B6DF-AFDB13FBB76D}" type="PERCENTAGE">
                      <a:rPr lang="en-US" baseline="0"/>
                      <a:pPr/>
                      <a:t>[PORCENTAJE]</a:t>
                    </a:fld>
                    <a:endParaRPr lang="es-CO"/>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EEE-4617-B3E1-F4DE1816C0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Hoja4!$A$4:$A$5</c:f>
              <c:strCache>
                <c:ptCount val="2"/>
                <c:pt idx="0">
                  <c:v>Fortalezas </c:v>
                </c:pt>
                <c:pt idx="1">
                  <c:v>Debilidades </c:v>
                </c:pt>
              </c:strCache>
            </c:strRef>
          </c:cat>
          <c:val>
            <c:numRef>
              <c:f>Hoja4!$B$4:$B$5</c:f>
              <c:numCache>
                <c:formatCode>General</c:formatCode>
                <c:ptCount val="2"/>
                <c:pt idx="0">
                  <c:v>135</c:v>
                </c:pt>
                <c:pt idx="1">
                  <c:v>123</c:v>
                </c:pt>
              </c:numCache>
            </c:numRef>
          </c:val>
          <c:extLst>
            <c:ext xmlns:c16="http://schemas.microsoft.com/office/drawing/2014/chart" uri="{C3380CC4-5D6E-409C-BE32-E72D297353CC}">
              <c16:uniqueId val="{00000000-8EEE-4617-B3E1-F4DE1816C0BD}"/>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5-FA0F-4E39-B078-0969A68B7E2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7-FA0F-4E39-B078-0969A68B7E26}"/>
              </c:ext>
            </c:extLst>
          </c:dPt>
          <c:cat>
            <c:strRef>
              <c:f>Hoja4!$A$4:$A$5</c:f>
              <c:strCache>
                <c:ptCount val="2"/>
                <c:pt idx="0">
                  <c:v>Fortalezas </c:v>
                </c:pt>
                <c:pt idx="1">
                  <c:v>Debilidades </c:v>
                </c:pt>
              </c:strCache>
            </c:strRef>
          </c:cat>
          <c:val>
            <c:numRef>
              <c:f>Hoja4!$C$4:$C$5</c:f>
              <c:numCache>
                <c:formatCode>0%</c:formatCode>
                <c:ptCount val="2"/>
                <c:pt idx="0">
                  <c:v>0.52325581395348841</c:v>
                </c:pt>
                <c:pt idx="1">
                  <c:v>0.47674418604651164</c:v>
                </c:pt>
              </c:numCache>
            </c:numRef>
          </c:val>
          <c:extLst>
            <c:ext xmlns:c16="http://schemas.microsoft.com/office/drawing/2014/chart" uri="{C3380CC4-5D6E-409C-BE32-E72D297353CC}">
              <c16:uniqueId val="{00000001-8EEE-4617-B3E1-F4DE1816C0BD}"/>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Resultados</a:t>
            </a:r>
            <a:r>
              <a:rPr lang="es-CO" baseline="0"/>
              <a:t> Factores Externos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9459-4772-B541-0ED8A8372D4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1-9459-4772-B541-0ED8A8372D43}"/>
              </c:ext>
            </c:extLst>
          </c:dPt>
          <c:dLbls>
            <c:dLbl>
              <c:idx val="0"/>
              <c:layout>
                <c:manualLayout>
                  <c:x val="-0.14126741569323817"/>
                  <c:y val="-3.766441780323259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459-4772-B541-0ED8A8372D43}"/>
                </c:ext>
              </c:extLst>
            </c:dLbl>
            <c:dLbl>
              <c:idx val="1"/>
              <c:layout>
                <c:manualLayout>
                  <c:x val="0.15350547737288336"/>
                  <c:y val="-2.131390743011260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459-4772-B541-0ED8A8372D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Hoja4!$A$19:$A$20</c:f>
              <c:strCache>
                <c:ptCount val="2"/>
                <c:pt idx="0">
                  <c:v>Oportunidades </c:v>
                </c:pt>
                <c:pt idx="1">
                  <c:v>Amenazas </c:v>
                </c:pt>
              </c:strCache>
            </c:strRef>
          </c:cat>
          <c:val>
            <c:numRef>
              <c:f>Hoja4!$B$19:$B$20</c:f>
              <c:numCache>
                <c:formatCode>General</c:formatCode>
                <c:ptCount val="2"/>
                <c:pt idx="0">
                  <c:v>76</c:v>
                </c:pt>
                <c:pt idx="1">
                  <c:v>70</c:v>
                </c:pt>
              </c:numCache>
            </c:numRef>
          </c:val>
          <c:extLst>
            <c:ext xmlns:c16="http://schemas.microsoft.com/office/drawing/2014/chart" uri="{C3380CC4-5D6E-409C-BE32-E72D297353CC}">
              <c16:uniqueId val="{00000000-9459-4772-B541-0ED8A8372D43}"/>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5-4A78-4D3C-970A-212A6C76F15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7-4A78-4D3C-970A-212A6C76F159}"/>
              </c:ext>
            </c:extLst>
          </c:dPt>
          <c:cat>
            <c:strRef>
              <c:f>Hoja4!$A$19:$A$20</c:f>
              <c:strCache>
                <c:ptCount val="2"/>
                <c:pt idx="0">
                  <c:v>Oportunidades </c:v>
                </c:pt>
                <c:pt idx="1">
                  <c:v>Amenazas </c:v>
                </c:pt>
              </c:strCache>
            </c:strRef>
          </c:cat>
          <c:val>
            <c:numRef>
              <c:f>Hoja4!$C$19:$C$20</c:f>
              <c:numCache>
                <c:formatCode>0%</c:formatCode>
                <c:ptCount val="2"/>
                <c:pt idx="0">
                  <c:v>0.52054794520547942</c:v>
                </c:pt>
                <c:pt idx="1">
                  <c:v>0.47945205479452052</c:v>
                </c:pt>
              </c:numCache>
            </c:numRef>
          </c:val>
          <c:extLst>
            <c:ext xmlns:c16="http://schemas.microsoft.com/office/drawing/2014/chart" uri="{C3380CC4-5D6E-409C-BE32-E72D297353CC}">
              <c16:uniqueId val="{00000003-9459-4772-B541-0ED8A8372D4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Total subfactores por criterio de evaluación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[3]GRAFICAS!$C$7:$C$8</c:f>
              <c:strCache>
                <c:ptCount val="1"/>
                <c:pt idx="0">
                  <c:v>CALIFICACIÓN Muy Relevante</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[3]GRAFICAS!$A$9:$A$12</c:f>
              <c:strCache>
                <c:ptCount val="4"/>
                <c:pt idx="0">
                  <c:v>Fortaleza </c:v>
                </c:pt>
                <c:pt idx="1">
                  <c:v>Debilidad</c:v>
                </c:pt>
                <c:pt idx="2">
                  <c:v>Oportunidad</c:v>
                </c:pt>
                <c:pt idx="3">
                  <c:v>Amenaza</c:v>
                </c:pt>
              </c:strCache>
            </c:strRef>
          </c:cat>
          <c:val>
            <c:numRef>
              <c:f>[3]GRAFICAS!$C$9:$C$12</c:f>
              <c:numCache>
                <c:formatCode>General</c:formatCode>
                <c:ptCount val="4"/>
                <c:pt idx="0">
                  <c:v>37</c:v>
                </c:pt>
                <c:pt idx="1">
                  <c:v>53</c:v>
                </c:pt>
                <c:pt idx="2">
                  <c:v>18</c:v>
                </c:pt>
                <c:pt idx="3">
                  <c:v>22</c:v>
                </c:pt>
              </c:numCache>
            </c:numRef>
          </c:val>
          <c:extLst>
            <c:ext xmlns:c16="http://schemas.microsoft.com/office/drawing/2014/chart" uri="{C3380CC4-5D6E-409C-BE32-E72D297353CC}">
              <c16:uniqueId val="{00000000-D44D-40A3-AD52-D999C8875141}"/>
            </c:ext>
          </c:extLst>
        </c:ser>
        <c:ser>
          <c:idx val="1"/>
          <c:order val="1"/>
          <c:tx>
            <c:strRef>
              <c:f>[3]GRAFICAS!$D$7:$D$8</c:f>
              <c:strCache>
                <c:ptCount val="1"/>
                <c:pt idx="0">
                  <c:v>CALIFICACIÓN Relevante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[3]GRAFICAS!$A$9:$A$12</c:f>
              <c:strCache>
                <c:ptCount val="4"/>
                <c:pt idx="0">
                  <c:v>Fortaleza </c:v>
                </c:pt>
                <c:pt idx="1">
                  <c:v>Debilidad</c:v>
                </c:pt>
                <c:pt idx="2">
                  <c:v>Oportunidad</c:v>
                </c:pt>
                <c:pt idx="3">
                  <c:v>Amenaza</c:v>
                </c:pt>
              </c:strCache>
            </c:strRef>
          </c:cat>
          <c:val>
            <c:numRef>
              <c:f>[3]GRAFICAS!$D$9:$D$12</c:f>
              <c:numCache>
                <c:formatCode>General</c:formatCode>
                <c:ptCount val="4"/>
                <c:pt idx="0">
                  <c:v>19</c:v>
                </c:pt>
                <c:pt idx="1">
                  <c:v>20</c:v>
                </c:pt>
                <c:pt idx="2">
                  <c:v>10</c:v>
                </c:pt>
                <c:pt idx="3">
                  <c:v>5</c:v>
                </c:pt>
              </c:numCache>
            </c:numRef>
          </c:val>
          <c:extLst>
            <c:ext xmlns:c16="http://schemas.microsoft.com/office/drawing/2014/chart" uri="{C3380CC4-5D6E-409C-BE32-E72D297353CC}">
              <c16:uniqueId val="{00000001-D44D-40A3-AD52-D999C8875141}"/>
            </c:ext>
          </c:extLst>
        </c:ser>
        <c:ser>
          <c:idx val="2"/>
          <c:order val="2"/>
          <c:tx>
            <c:strRef>
              <c:f>[3]GRAFICAS!$E$7:$E$8</c:f>
              <c:strCache>
                <c:ptCount val="1"/>
                <c:pt idx="0">
                  <c:v>CALIFICACIÓN Poco Relevante</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[3]GRAFICAS!$A$9:$A$12</c:f>
              <c:strCache>
                <c:ptCount val="4"/>
                <c:pt idx="0">
                  <c:v>Fortaleza </c:v>
                </c:pt>
                <c:pt idx="1">
                  <c:v>Debilidad</c:v>
                </c:pt>
                <c:pt idx="2">
                  <c:v>Oportunidad</c:v>
                </c:pt>
                <c:pt idx="3">
                  <c:v>Amenaza</c:v>
                </c:pt>
              </c:strCache>
            </c:strRef>
          </c:cat>
          <c:val>
            <c:numRef>
              <c:f>[3]GRAFICAS!$E$9:$E$12</c:f>
              <c:numCache>
                <c:formatCode>General</c:formatCode>
                <c:ptCount val="4"/>
                <c:pt idx="0">
                  <c:v>2</c:v>
                </c:pt>
                <c:pt idx="1">
                  <c:v>0</c:v>
                </c:pt>
                <c:pt idx="2">
                  <c:v>1</c:v>
                </c:pt>
                <c:pt idx="3">
                  <c:v>2</c:v>
                </c:pt>
              </c:numCache>
            </c:numRef>
          </c:val>
          <c:extLst>
            <c:ext xmlns:c16="http://schemas.microsoft.com/office/drawing/2014/chart" uri="{C3380CC4-5D6E-409C-BE32-E72D297353CC}">
              <c16:uniqueId val="{00000002-D44D-40A3-AD52-D999C8875141}"/>
            </c:ext>
          </c:extLst>
        </c:ser>
        <c:dLbls>
          <c:showLegendKey val="0"/>
          <c:showVal val="0"/>
          <c:showCatName val="0"/>
          <c:showSerName val="0"/>
          <c:showPercent val="0"/>
          <c:showBubbleSize val="0"/>
        </c:dLbls>
        <c:gapWidth val="150"/>
        <c:axId val="1826240031"/>
        <c:axId val="1826240447"/>
      </c:barChart>
      <c:catAx>
        <c:axId val="1826240031"/>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6240447"/>
        <c:crosses val="autoZero"/>
        <c:auto val="1"/>
        <c:lblAlgn val="ctr"/>
        <c:lblOffset val="100"/>
        <c:noMultiLvlLbl val="0"/>
      </c:catAx>
      <c:valAx>
        <c:axId val="18262404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624003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161925</xdr:rowOff>
    </xdr:from>
    <xdr:to>
      <xdr:col>25</xdr:col>
      <xdr:colOff>207931</xdr:colOff>
      <xdr:row>30</xdr:row>
      <xdr:rowOff>130319</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515100" y="161925"/>
          <a:ext cx="12952381" cy="7314286"/>
        </a:xfrm>
        <a:prstGeom prst="rect">
          <a:avLst/>
        </a:prstGeom>
      </xdr:spPr>
    </xdr:pic>
    <xdr:clientData/>
  </xdr:twoCellAnchor>
  <xdr:twoCellAnchor editAs="oneCell">
    <xdr:from>
      <xdr:col>7</xdr:col>
      <xdr:colOff>320040</xdr:colOff>
      <xdr:row>37</xdr:row>
      <xdr:rowOff>512445</xdr:rowOff>
    </xdr:from>
    <xdr:to>
      <xdr:col>24</xdr:col>
      <xdr:colOff>318421</xdr:colOff>
      <xdr:row>48</xdr:row>
      <xdr:rowOff>270231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6027420" y="7469505"/>
          <a:ext cx="13341001" cy="7017106"/>
        </a:xfrm>
        <a:prstGeom prst="rect">
          <a:avLst/>
        </a:prstGeom>
      </xdr:spPr>
    </xdr:pic>
    <xdr:clientData/>
  </xdr:twoCellAnchor>
  <xdr:twoCellAnchor editAs="oneCell">
    <xdr:from>
      <xdr:col>7</xdr:col>
      <xdr:colOff>163830</xdr:colOff>
      <xdr:row>44</xdr:row>
      <xdr:rowOff>241198</xdr:rowOff>
    </xdr:from>
    <xdr:to>
      <xdr:col>15</xdr:col>
      <xdr:colOff>278129</xdr:colOff>
      <xdr:row>52</xdr:row>
      <xdr:rowOff>57957</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3"/>
        <a:srcRect l="14708" t="15934" r="14940"/>
        <a:stretch/>
      </xdr:blipFill>
      <xdr:spPr>
        <a:xfrm>
          <a:off x="5871210" y="11587378"/>
          <a:ext cx="6393179" cy="4022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7</xdr:row>
      <xdr:rowOff>314325</xdr:rowOff>
    </xdr:from>
    <xdr:to>
      <xdr:col>2</xdr:col>
      <xdr:colOff>1507067</xdr:colOff>
      <xdr:row>79</xdr:row>
      <xdr:rowOff>0</xdr:rowOff>
    </xdr:to>
    <xdr:cxnSp macro="">
      <xdr:nvCxnSpPr>
        <xdr:cNvPr id="2" name="2 Conector recto">
          <a:extLst>
            <a:ext uri="{FF2B5EF4-FFF2-40B4-BE49-F238E27FC236}">
              <a16:creationId xmlns:a16="http://schemas.microsoft.com/office/drawing/2014/main" id="{3482EADA-4EE1-4DAD-819F-7EEBBC0109A0}"/>
            </a:ext>
          </a:extLst>
        </xdr:cNvPr>
        <xdr:cNvCxnSpPr/>
      </xdr:nvCxnSpPr>
      <xdr:spPr>
        <a:xfrm>
          <a:off x="180975" y="1657350"/>
          <a:ext cx="6145742" cy="9467850"/>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oneCellAnchor>
    <xdr:from>
      <xdr:col>1</xdr:col>
      <xdr:colOff>258082</xdr:colOff>
      <xdr:row>76</xdr:row>
      <xdr:rowOff>190500</xdr:rowOff>
    </xdr:from>
    <xdr:ext cx="3667125" cy="655885"/>
    <xdr:sp macro="" textlink="">
      <xdr:nvSpPr>
        <xdr:cNvPr id="3" name="5 CuadroTexto">
          <a:extLst>
            <a:ext uri="{FF2B5EF4-FFF2-40B4-BE49-F238E27FC236}">
              <a16:creationId xmlns:a16="http://schemas.microsoft.com/office/drawing/2014/main" id="{CDB3B9F8-A168-44F8-B8A0-5AF5E7986858}"/>
            </a:ext>
          </a:extLst>
        </xdr:cNvPr>
        <xdr:cNvSpPr txBox="1"/>
      </xdr:nvSpPr>
      <xdr:spPr>
        <a:xfrm>
          <a:off x="720725" y="4544786"/>
          <a:ext cx="366712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s-CO" sz="3600" b="1" u="sng"/>
            <a:t>Factores</a:t>
          </a:r>
          <a:r>
            <a:rPr lang="es-CO" sz="3600" b="1" u="sng" baseline="0"/>
            <a:t> Internos </a:t>
          </a:r>
          <a:endParaRPr lang="es-CO" sz="3600" b="1" u="sng"/>
        </a:p>
      </xdr:txBody>
    </xdr:sp>
    <xdr:clientData/>
  </xdr:oneCellAnchor>
  <xdr:oneCellAnchor>
    <xdr:from>
      <xdr:col>1</xdr:col>
      <xdr:colOff>1341438</xdr:colOff>
      <xdr:row>8</xdr:row>
      <xdr:rowOff>285749</xdr:rowOff>
    </xdr:from>
    <xdr:ext cx="4078681" cy="718466"/>
    <xdr:sp macro="" textlink="">
      <xdr:nvSpPr>
        <xdr:cNvPr id="4" name="6 CuadroTexto">
          <a:extLst>
            <a:ext uri="{FF2B5EF4-FFF2-40B4-BE49-F238E27FC236}">
              <a16:creationId xmlns:a16="http://schemas.microsoft.com/office/drawing/2014/main" id="{70A98C53-E0D7-4CC7-A469-A9309A89AA7A}"/>
            </a:ext>
            <a:ext uri="{147F2762-F138-4A5C-976F-8EAC2B608ADB}">
              <a16:predDERef xmlns:a16="http://schemas.microsoft.com/office/drawing/2014/main" pred="{90A64509-1D8D-47FA-A6A4-E0C873BD1887}"/>
            </a:ext>
          </a:extLst>
        </xdr:cNvPr>
        <xdr:cNvSpPr txBox="1"/>
      </xdr:nvSpPr>
      <xdr:spPr>
        <a:xfrm>
          <a:off x="1804081" y="1959428"/>
          <a:ext cx="4078681"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s-CO" sz="4000" b="1" u="sng"/>
            <a:t>Factores Externos</a:t>
          </a:r>
          <a:r>
            <a:rPr lang="es-CO" sz="4000" b="1" u="sng" baseline="0"/>
            <a:t> </a:t>
          </a:r>
          <a:endParaRPr lang="es-CO" sz="4000" b="1" u="sng"/>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104776</xdr:colOff>
      <xdr:row>0</xdr:row>
      <xdr:rowOff>0</xdr:rowOff>
    </xdr:from>
    <xdr:to>
      <xdr:col>23</xdr:col>
      <xdr:colOff>85728</xdr:colOff>
      <xdr:row>15</xdr:row>
      <xdr:rowOff>9525</xdr:rowOff>
    </xdr:to>
    <xdr:graphicFrame macro="">
      <xdr:nvGraphicFramePr>
        <xdr:cNvPr id="4" name="Gráfico 3">
          <a:extLst>
            <a:ext uri="{FF2B5EF4-FFF2-40B4-BE49-F238E27FC236}">
              <a16:creationId xmlns:a16="http://schemas.microsoft.com/office/drawing/2014/main" id="{62CBDCD7-368C-464C-A2EE-0C65AE19C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133349</xdr:colOff>
      <xdr:row>14</xdr:row>
      <xdr:rowOff>61912</xdr:rowOff>
    </xdr:from>
    <xdr:to>
      <xdr:col>11</xdr:col>
      <xdr:colOff>85724</xdr:colOff>
      <xdr:row>27</xdr:row>
      <xdr:rowOff>42862</xdr:rowOff>
    </xdr:to>
    <xdr:graphicFrame macro="">
      <xdr:nvGraphicFramePr>
        <xdr:cNvPr id="3" name="Gráfico 2">
          <a:extLst>
            <a:ext uri="{FF2B5EF4-FFF2-40B4-BE49-F238E27FC236}">
              <a16:creationId xmlns:a16="http://schemas.microsoft.com/office/drawing/2014/main" id="{CF8B3C24-0DA5-2E24-B1DA-CC9C4C5E8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10</xdr:col>
      <xdr:colOff>66675</xdr:colOff>
      <xdr:row>11</xdr:row>
      <xdr:rowOff>142875</xdr:rowOff>
    </xdr:to>
    <xdr:graphicFrame macro="">
      <xdr:nvGraphicFramePr>
        <xdr:cNvPr id="2" name="Gráfico 1">
          <a:extLst>
            <a:ext uri="{FF2B5EF4-FFF2-40B4-BE49-F238E27FC236}">
              <a16:creationId xmlns:a16="http://schemas.microsoft.com/office/drawing/2014/main" id="{10728E0D-B88B-4C65-AC0F-2814D31A9F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161924</xdr:colOff>
      <xdr:row>14</xdr:row>
      <xdr:rowOff>85724</xdr:rowOff>
    </xdr:from>
    <xdr:to>
      <xdr:col>9</xdr:col>
      <xdr:colOff>228600</xdr:colOff>
      <xdr:row>24</xdr:row>
      <xdr:rowOff>76200</xdr:rowOff>
    </xdr:to>
    <xdr:graphicFrame macro="">
      <xdr:nvGraphicFramePr>
        <xdr:cNvPr id="5" name="Gráfico 4">
          <a:extLst>
            <a:ext uri="{FF2B5EF4-FFF2-40B4-BE49-F238E27FC236}">
              <a16:creationId xmlns:a16="http://schemas.microsoft.com/office/drawing/2014/main" id="{AE318109-BD83-46B4-90E8-9F34FAA8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371475</xdr:colOff>
      <xdr:row>26</xdr:row>
      <xdr:rowOff>38100</xdr:rowOff>
    </xdr:from>
    <xdr:to>
      <xdr:col>20</xdr:col>
      <xdr:colOff>131007</xdr:colOff>
      <xdr:row>42</xdr:row>
      <xdr:rowOff>59809</xdr:rowOff>
    </xdr:to>
    <xdr:graphicFrame macro="">
      <xdr:nvGraphicFramePr>
        <xdr:cNvPr id="8" name="Gráfico 7">
          <a:extLst>
            <a:ext uri="{FF2B5EF4-FFF2-40B4-BE49-F238E27FC236}">
              <a16:creationId xmlns:a16="http://schemas.microsoft.com/office/drawing/2014/main" id="{E1D1175B-1D6E-47BA-9568-8711C9D1A06E}"/>
            </a:ext>
            <a:ext uri="{147F2762-F138-4A5C-976F-8EAC2B608ADB}">
              <a16:predDERef xmlns:a16="http://schemas.microsoft.com/office/drawing/2014/main" pred="{D2B2EE70-F830-42E9-9559-2577B714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la-my.sharepoint.com/Users/jozambrano/AppData/Local/Microsoft/Windows/INetCache/Content.Outlook/IWPOLI98/20210826%20Contexto%20interno%20y%20externo-Estrategias%20ANLA%20(1)%20FORMULA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Informacion%20de%20Usuario\Documents\ANLA\2021\CONTEXTO\Directrices%20estrategias%20contexto\20210915%20Contexto-Estrategias%20ANLA-GRAFICAS.xlsx" TargetMode="External"/><Relationship Id="rId1" Type="http://schemas.openxmlformats.org/officeDocument/2006/relationships/externalLinkPath" Target="https://anla-my.sharepoint.com/Informacion%20de%20Usuario/Documents/ANLA/2021/CONTEXTO/Directrices%20estrategias%20contexto/20210915%20Contexto-Estrategias%20ANLA-GRAFICA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Informacion%20de%20Usuario\Documents\ANLA\2022\Contexto\Seguimiento%20y%20Evidencias%20PT%20Contexto\Seguimiento%20contexto\20220401%20Seg%20PT%20Estrategias%20contexto%20int%20y%20ext.%20IV%20trimestre%202022%20(2).xlsx" TargetMode="External"/><Relationship Id="rId1" Type="http://schemas.openxmlformats.org/officeDocument/2006/relationships/externalLinkPath" Target="https://anla-my.sharepoint.com/Informacion%20de%20Usuario/Documents/ANLA/2022/Contexto/Seguimiento%20y%20Evidencias%20PT%20Contexto/Seguimiento%20contexto/20220401%20Seg%20PT%20Estrategias%20contexto%20int%20y%20ext.%20IV%20trimestre%20202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strucciones Diligencia. Facto"/>
      <sheetName val="Metodologia Contexto"/>
      <sheetName val="Tablero"/>
      <sheetName val="F.Internos"/>
      <sheetName val="F.Externos"/>
      <sheetName val="Matriz-Estrategias"/>
      <sheetName val="Plan de Trabajo"/>
    </sheetNames>
    <sheetDataSet>
      <sheetData sheetId="0" refreshError="1"/>
      <sheetData sheetId="1" refreshError="1"/>
      <sheetData sheetId="2" refreshError="1"/>
      <sheetData sheetId="3" refreshError="1">
        <row r="8">
          <cell r="A8">
            <v>6</v>
          </cell>
          <cell r="C8">
            <v>0.16666666666666666</v>
          </cell>
        </row>
        <row r="12">
          <cell r="A12">
            <v>4</v>
          </cell>
          <cell r="B12" t="str">
            <v>Muy Relevante</v>
          </cell>
          <cell r="D12">
            <v>4</v>
          </cell>
          <cell r="E12" t="str">
            <v>No Relevante</v>
          </cell>
        </row>
        <row r="13">
          <cell r="A13">
            <v>3</v>
          </cell>
          <cell r="B13" t="str">
            <v>Relevante</v>
          </cell>
          <cell r="D13">
            <v>3</v>
          </cell>
          <cell r="E13" t="str">
            <v>Poco Relevante</v>
          </cell>
        </row>
        <row r="14">
          <cell r="A14">
            <v>2</v>
          </cell>
          <cell r="B14" t="str">
            <v>Poco Relevante</v>
          </cell>
          <cell r="D14">
            <v>2</v>
          </cell>
          <cell r="E14" t="str">
            <v>Relevante</v>
          </cell>
        </row>
        <row r="15">
          <cell r="A15">
            <v>1</v>
          </cell>
          <cell r="B15" t="str">
            <v>No Relevante</v>
          </cell>
          <cell r="D15">
            <v>1</v>
          </cell>
          <cell r="E15" t="str">
            <v>Muy Relevante</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Instrucciones Diligencia. Facto"/>
      <sheetName val="GRAFICAS"/>
      <sheetName val="Metodologia Contexto"/>
      <sheetName val="Tablero"/>
      <sheetName val="F.Internos"/>
      <sheetName val="F.Externos"/>
      <sheetName val="Matriz-Estrategias"/>
      <sheetName val="G-Mes &amp; Año"/>
      <sheetName val="G-Responsables"/>
      <sheetName val="graficas2"/>
      <sheetName val="Hoja2"/>
      <sheetName val="Plan de Trabajo"/>
      <sheetName val="RESPONSABLES PT"/>
      <sheetName val="SPGI 21-22"/>
      <sheetName val="VIVAAIR"/>
    </sheetNames>
    <sheetDataSet>
      <sheetData sheetId="0"/>
      <sheetData sheetId="1"/>
      <sheetData sheetId="2"/>
      <sheetData sheetId="3"/>
      <sheetData sheetId="4"/>
      <sheetData sheetId="5"/>
      <sheetData sheetId="6">
        <row r="2">
          <cell r="E2" t="str">
            <v>TIPO</v>
          </cell>
          <cell r="G2" t="str">
            <v xml:space="preserve">Calificación </v>
          </cell>
        </row>
        <row r="3">
          <cell r="E3" t="str">
            <v>OPORTUNIDAD</v>
          </cell>
          <cell r="G3" t="str">
            <v>Cualitativo</v>
          </cell>
        </row>
        <row r="4">
          <cell r="E4" t="str">
            <v>X</v>
          </cell>
          <cell r="G4" t="str">
            <v>Muy Relevante</v>
          </cell>
        </row>
        <row r="5">
          <cell r="E5"/>
          <cell r="G5" t="str">
            <v>Relevante</v>
          </cell>
        </row>
        <row r="6">
          <cell r="E6"/>
          <cell r="G6" t="str">
            <v>Muy Relevante</v>
          </cell>
        </row>
        <row r="7">
          <cell r="E7"/>
          <cell r="G7" t="str">
            <v>Muy Relevante</v>
          </cell>
        </row>
        <row r="8">
          <cell r="E8"/>
          <cell r="G8" t="str">
            <v>Muy Relevante</v>
          </cell>
        </row>
        <row r="9">
          <cell r="E9"/>
          <cell r="G9" t="str">
            <v>Muy Relevante</v>
          </cell>
        </row>
        <row r="10">
          <cell r="E10" t="str">
            <v>X</v>
          </cell>
          <cell r="G10" t="str">
            <v>Muy Relevante</v>
          </cell>
        </row>
        <row r="11">
          <cell r="E11" t="str">
            <v>X</v>
          </cell>
          <cell r="G11" t="str">
            <v>Relevante</v>
          </cell>
        </row>
        <row r="12">
          <cell r="E12"/>
          <cell r="G12" t="str">
            <v>Muy Relevante</v>
          </cell>
        </row>
        <row r="13">
          <cell r="E13" t="str">
            <v>X</v>
          </cell>
          <cell r="G13" t="str">
            <v>Muy Relevante</v>
          </cell>
        </row>
        <row r="14">
          <cell r="E14" t="str">
            <v>X</v>
          </cell>
          <cell r="G14" t="str">
            <v>Relevante</v>
          </cell>
        </row>
        <row r="15">
          <cell r="E15"/>
          <cell r="G15" t="str">
            <v>Muy Relevante</v>
          </cell>
        </row>
        <row r="16">
          <cell r="E16"/>
          <cell r="G16" t="str">
            <v>Muy Relevante</v>
          </cell>
        </row>
        <row r="17">
          <cell r="E17" t="str">
            <v>X</v>
          </cell>
          <cell r="G17" t="str">
            <v>Relevante</v>
          </cell>
        </row>
        <row r="18">
          <cell r="E18" t="str">
            <v>X</v>
          </cell>
          <cell r="G18" t="str">
            <v>Muy Relevante</v>
          </cell>
        </row>
        <row r="19">
          <cell r="E19" t="str">
            <v>X</v>
          </cell>
          <cell r="G19" t="str">
            <v>Relevante</v>
          </cell>
        </row>
        <row r="20">
          <cell r="E20"/>
          <cell r="G20" t="str">
            <v>Muy Relevante</v>
          </cell>
        </row>
        <row r="21">
          <cell r="E21" t="str">
            <v>X</v>
          </cell>
          <cell r="G21" t="str">
            <v>Muy Relevante</v>
          </cell>
        </row>
        <row r="22">
          <cell r="E22"/>
          <cell r="G22" t="str">
            <v>Muy Relevante</v>
          </cell>
        </row>
        <row r="23">
          <cell r="E23"/>
          <cell r="G23" t="str">
            <v>Muy Relevante</v>
          </cell>
        </row>
        <row r="24">
          <cell r="E24" t="str">
            <v>X</v>
          </cell>
          <cell r="G24" t="str">
            <v>Muy Relevante</v>
          </cell>
        </row>
        <row r="25">
          <cell r="E25"/>
          <cell r="G25" t="str">
            <v>Muy Relevante</v>
          </cell>
        </row>
        <row r="26">
          <cell r="E26"/>
          <cell r="G26" t="str">
            <v>Muy Relevante</v>
          </cell>
        </row>
        <row r="27">
          <cell r="E27"/>
          <cell r="G27" t="str">
            <v>Muy Relevante</v>
          </cell>
        </row>
        <row r="28">
          <cell r="E28" t="str">
            <v>X</v>
          </cell>
          <cell r="G28" t="str">
            <v>Muy Relevante</v>
          </cell>
        </row>
        <row r="29">
          <cell r="E29" t="str">
            <v>X</v>
          </cell>
          <cell r="G29" t="str">
            <v>Muy Relevante</v>
          </cell>
        </row>
        <row r="30">
          <cell r="E30" t="str">
            <v>X</v>
          </cell>
          <cell r="G30" t="str">
            <v>Muy Relevante</v>
          </cell>
        </row>
        <row r="31">
          <cell r="E31"/>
          <cell r="G31" t="str">
            <v>Muy Relevante</v>
          </cell>
        </row>
        <row r="32">
          <cell r="E32"/>
          <cell r="G32" t="str">
            <v>Muy Relevante</v>
          </cell>
        </row>
        <row r="33">
          <cell r="E33" t="str">
            <v>X</v>
          </cell>
          <cell r="G33" t="str">
            <v>Muy Relevante</v>
          </cell>
        </row>
        <row r="34">
          <cell r="E34" t="str">
            <v>X</v>
          </cell>
          <cell r="G34" t="str">
            <v>Relevante</v>
          </cell>
        </row>
        <row r="35">
          <cell r="E35" t="str">
            <v>X</v>
          </cell>
          <cell r="G35" t="str">
            <v>Relevante</v>
          </cell>
        </row>
        <row r="36">
          <cell r="E36" t="str">
            <v>X</v>
          </cell>
          <cell r="G36" t="str">
            <v>Relevante</v>
          </cell>
        </row>
        <row r="37">
          <cell r="E37"/>
          <cell r="G37" t="str">
            <v>Relevante</v>
          </cell>
        </row>
        <row r="38">
          <cell r="E38" t="str">
            <v>X</v>
          </cell>
          <cell r="G38" t="str">
            <v>Muy Relevante</v>
          </cell>
        </row>
        <row r="39">
          <cell r="E39"/>
          <cell r="G39" t="str">
            <v>Muy Relevante</v>
          </cell>
        </row>
        <row r="40">
          <cell r="E40"/>
          <cell r="G40" t="str">
            <v>Poco Relevante</v>
          </cell>
        </row>
        <row r="41">
          <cell r="E41"/>
          <cell r="G41" t="str">
            <v>Muy Relevante</v>
          </cell>
        </row>
        <row r="42">
          <cell r="E42" t="str">
            <v>X</v>
          </cell>
          <cell r="G42" t="str">
            <v>Muy Relevante</v>
          </cell>
        </row>
        <row r="43">
          <cell r="E43" t="str">
            <v>X</v>
          </cell>
          <cell r="G43" t="str">
            <v>Relevante</v>
          </cell>
        </row>
        <row r="44">
          <cell r="E44"/>
          <cell r="G44" t="str">
            <v>Poco Relevante</v>
          </cell>
        </row>
        <row r="45">
          <cell r="E45"/>
          <cell r="G45" t="str">
            <v>Relevante</v>
          </cell>
        </row>
        <row r="46">
          <cell r="E46" t="str">
            <v>X</v>
          </cell>
          <cell r="G46" t="str">
            <v>Relevante</v>
          </cell>
        </row>
        <row r="47">
          <cell r="E47" t="str">
            <v>X</v>
          </cell>
          <cell r="G47" t="str">
            <v>Muy Relevante</v>
          </cell>
        </row>
        <row r="48">
          <cell r="E48" t="str">
            <v>X</v>
          </cell>
          <cell r="G48" t="str">
            <v>Poco Relevante</v>
          </cell>
        </row>
        <row r="49">
          <cell r="E49" t="str">
            <v>X</v>
          </cell>
          <cell r="G49" t="str">
            <v>Muy Relevante</v>
          </cell>
        </row>
        <row r="50">
          <cell r="E50"/>
          <cell r="G50" t="str">
            <v>Relevante</v>
          </cell>
        </row>
        <row r="51">
          <cell r="E51" t="str">
            <v>X</v>
          </cell>
          <cell r="G51" t="str">
            <v>Muy Relevante</v>
          </cell>
        </row>
        <row r="52">
          <cell r="E52" t="str">
            <v>X</v>
          </cell>
          <cell r="G52" t="str">
            <v>Muy Relevante</v>
          </cell>
        </row>
        <row r="53">
          <cell r="E53" t="str">
            <v>X</v>
          </cell>
          <cell r="G53" t="str">
            <v>Relevante</v>
          </cell>
        </row>
        <row r="54">
          <cell r="E54" t="str">
            <v>X</v>
          </cell>
          <cell r="G54" t="str">
            <v>Muy Relevante</v>
          </cell>
        </row>
        <row r="55">
          <cell r="E55"/>
          <cell r="G55" t="str">
            <v>Muy Relevante</v>
          </cell>
        </row>
        <row r="56">
          <cell r="E56"/>
          <cell r="G56" t="str">
            <v>Muy Relevante</v>
          </cell>
        </row>
        <row r="57">
          <cell r="E57"/>
          <cell r="G57" t="str">
            <v>Muy Relevante</v>
          </cell>
        </row>
        <row r="58">
          <cell r="E58"/>
          <cell r="G58" t="str">
            <v>Poco Relevante</v>
          </cell>
        </row>
        <row r="59">
          <cell r="E59"/>
          <cell r="G59" t="str">
            <v>Relevante</v>
          </cell>
        </row>
      </sheetData>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Instrucciones Diligencia. Facto"/>
      <sheetName val="Metodologia Contexto"/>
      <sheetName val="Tablero"/>
      <sheetName val="F.Internos"/>
      <sheetName val="F.Externos"/>
      <sheetName val="Matriz-Estrategias_Texto"/>
      <sheetName val="Plan de Trabajo 2022"/>
      <sheetName val="Hoja5"/>
      <sheetName val="Hoja4"/>
      <sheetName val="Hoja3"/>
      <sheetName val="Hoja1"/>
      <sheetName val="Hoja2"/>
      <sheetName val="REPORTE a la fecha"/>
      <sheetName val="RESPONSABLES PT"/>
      <sheetName val="GRAFICAS"/>
      <sheetName val="GRAF-FODA"/>
      <sheetName val="CONTEO_FODA"/>
      <sheetName val="G-Responsables"/>
      <sheetName val="G-Mes &amp; Año"/>
      <sheetName val="Hoja 1"/>
      <sheetName val="FO-DO"/>
      <sheetName val="DOFA_Texto"/>
      <sheetName val="Hoja6"/>
      <sheetName val="Hoja7"/>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C7" t="str">
            <v>CALIFICACIÓN</v>
          </cell>
          <cell r="D7"/>
          <cell r="E7"/>
        </row>
        <row r="8">
          <cell r="C8" t="str">
            <v>Muy Relevante</v>
          </cell>
          <cell r="D8" t="str">
            <v>Relevante</v>
          </cell>
          <cell r="E8" t="str">
            <v>Poco Relevante</v>
          </cell>
        </row>
        <row r="9">
          <cell r="A9" t="str">
            <v xml:space="preserve">Fortaleza </v>
          </cell>
          <cell r="C9">
            <v>37</v>
          </cell>
          <cell r="D9">
            <v>19</v>
          </cell>
          <cell r="E9">
            <v>2</v>
          </cell>
        </row>
        <row r="10">
          <cell r="A10" t="str">
            <v>Debilidad</v>
          </cell>
          <cell r="C10">
            <v>53</v>
          </cell>
          <cell r="D10">
            <v>20</v>
          </cell>
          <cell r="E10">
            <v>0</v>
          </cell>
        </row>
        <row r="11">
          <cell r="A11" t="str">
            <v>Oportunidad</v>
          </cell>
          <cell r="C11">
            <v>18</v>
          </cell>
          <cell r="D11">
            <v>10</v>
          </cell>
          <cell r="E11">
            <v>1</v>
          </cell>
        </row>
        <row r="12">
          <cell r="A12" t="str">
            <v>Amenaza</v>
          </cell>
          <cell r="C12">
            <v>22</v>
          </cell>
          <cell r="D12">
            <v>5</v>
          </cell>
          <cell r="E12">
            <v>2</v>
          </cell>
        </row>
      </sheetData>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persons/person.xml><?xml version="1.0" encoding="utf-8"?>
<personList xmlns="http://schemas.microsoft.com/office/spreadsheetml/2018/threadedcomments" xmlns:x="http://schemas.openxmlformats.org/spreadsheetml/2006/main">
  <person displayName="Nohora Isabel Velasquez Ubaque" id="{1EC84159-B9BB-4647-ADC2-26F4F5CAA874}" userId="S::nvelasquez@anla.gov.co::354c7e61-b801-4cd4-9629-e5a21ecda3c8"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76" dT="2023-06-30T21:27:17.05" personId="{1EC84159-B9BB-4647-ADC2-26F4F5CAA874}" id="{35144A58-1A0B-4531-AE1C-2310A19DDBAB}">
    <text>Preguntar a Karina</text>
  </threadedComment>
  <threadedComment ref="C133" dT="2023-07-05T21:08:27.79" personId="{1EC84159-B9BB-4647-ADC2-26F4F5CAA874}" id="{3676F19E-003F-4E8D-AB95-37819C41913E}">
    <text>No es claro ampliar el sub-factor y su descripción)</text>
  </threadedComment>
</ThreadedComments>
</file>

<file path=xl/threadedComments/threadedComment2.xml><?xml version="1.0" encoding="utf-8"?>
<ThreadedComments xmlns="http://schemas.microsoft.com/office/spreadsheetml/2018/threadedcomments" xmlns:x="http://schemas.openxmlformats.org/spreadsheetml/2006/main">
  <threadedComment ref="C85" dT="2023-07-13T16:40:17.13" personId="{1EC84159-B9BB-4647-ADC2-26F4F5CAA874}" id="{A9D91BD5-4F55-4453-9769-971D09F1FC15}">
    <text>Inmersa en la fila 79</text>
  </threadedComment>
</ThreadedComments>
</file>

<file path=xl/threadedComments/threadedComment3.xml><?xml version="1.0" encoding="utf-8"?>
<ThreadedComments xmlns="http://schemas.microsoft.com/office/spreadsheetml/2018/threadedcomments" xmlns:x="http://schemas.openxmlformats.org/spreadsheetml/2006/main">
  <threadedComment ref="O18" dT="2023-12-07T17:17:38.71" personId="{1EC84159-B9BB-4647-ADC2-26F4F5CAA874}" id="{B1A92285-CB50-47E6-B3C1-A317397FECB3}">
    <text>Hace parte del Plan de trabajo de Escazu</text>
  </threadedComment>
  <threadedComment ref="B123" dT="2023-09-21T23:29:39.72" personId="{1EC84159-B9BB-4647-ADC2-26F4F5CAA874}" id="{7C69A455-3C46-496A-A772-ADBD8B04D402}">
    <text>No es claro que esta debilidad se solucione con SILA II, se sugiere revisar y definir una estrategia que le apunte a solucionar las demoras de los proyectos en desarrollo, así como las actividades que se ejecutarán para cumplir la estrategia</text>
  </threadedComment>
</ThreadedComments>
</file>

<file path=xl/threadedComments/threadedComment4.xml><?xml version="1.0" encoding="utf-8"?>
<ThreadedComments xmlns="http://schemas.microsoft.com/office/spreadsheetml/2018/threadedcomments" xmlns:x="http://schemas.openxmlformats.org/spreadsheetml/2006/main">
  <threadedComment ref="D55" dT="2023-12-01T20:23:16.99" personId="{1EC84159-B9BB-4647-ADC2-26F4F5CAA874}" id="{BEED6CC4-B63F-461E-9DDD-FB5E947C9C5A}">
    <text xml:space="preserve">Queda en el contexto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3" Type="http://schemas.openxmlformats.org/officeDocument/2006/relationships/hyperlink" Target="https://anla-my.sharepoint.com/personal/dpatino_anla_gov_co1/_layouts/15/onedrive.aspx?id=%2Fsites%2FOTI%2FDocumentos%20compartidos%2FISO%2027001&amp;listurl=https%3A%2F%2Fanla%2Esharepoint%2Ecom%2Fsites%2FOTI%2FDocumentos%20compartidos&amp;viewid=1b3388b7%2D33b3%2D47c9%2Db96d%2D27a0109d162f&amp;view=0" TargetMode="External"/><Relationship Id="rId7" Type="http://schemas.microsoft.com/office/2017/10/relationships/threadedComment" Target="../threadedComments/threadedComment4.xml"/><Relationship Id="rId2" Type="http://schemas.openxmlformats.org/officeDocument/2006/relationships/hyperlink" Target="https://gespro.anla.gov.co:4434/" TargetMode="External"/><Relationship Id="rId1" Type="http://schemas.openxmlformats.org/officeDocument/2006/relationships/hyperlink" Target="https://anla-my.sharepoint.com/:f:/g/personal/comunicacionesanla_anla_gov_co/EhQSZ3LFX0hCmdpc6eghbV0B_s7BaOfZmY3WhCKrSB9ofw?e=eMtH0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77"/>
  <sheetViews>
    <sheetView topLeftCell="A58" zoomScale="90" zoomScaleNormal="90" workbookViewId="0">
      <selection activeCell="C42" sqref="C42"/>
    </sheetView>
  </sheetViews>
  <sheetFormatPr baseColWidth="10" defaultColWidth="11.42578125" defaultRowHeight="15" x14ac:dyDescent="0.25"/>
  <cols>
    <col min="1" max="1" width="26.140625" customWidth="1"/>
    <col min="2" max="2" width="16" customWidth="1"/>
    <col min="4" max="4" width="8.42578125" customWidth="1"/>
    <col min="5" max="5" width="14.7109375" customWidth="1"/>
    <col min="27" max="27" width="31" customWidth="1"/>
  </cols>
  <sheetData>
    <row r="1" spans="1:27" x14ac:dyDescent="0.25">
      <c r="A1" s="6" t="s">
        <v>0</v>
      </c>
      <c r="B1">
        <v>0</v>
      </c>
      <c r="C1">
        <v>1</v>
      </c>
      <c r="E1" t="s">
        <v>1</v>
      </c>
      <c r="AA1" s="48" t="s">
        <v>2</v>
      </c>
    </row>
    <row r="2" spans="1:27" x14ac:dyDescent="0.25">
      <c r="AA2" s="29"/>
    </row>
    <row r="3" spans="1:27" ht="48.6" customHeight="1" x14ac:dyDescent="0.25">
      <c r="A3" s="6" t="s">
        <v>3</v>
      </c>
      <c r="D3" t="e">
        <f>VLOOKUP(F.Internos!CG665&gt;Tablero!$E$5,F.Internos!$C$11:$L$266,3,0)</f>
        <v>#N/A</v>
      </c>
      <c r="E3" s="6" t="s">
        <v>4</v>
      </c>
      <c r="G3" s="688" t="s">
        <v>5</v>
      </c>
      <c r="H3" s="689"/>
      <c r="AA3" s="49" t="s">
        <v>6</v>
      </c>
    </row>
    <row r="4" spans="1:27" ht="60.6" customHeight="1" x14ac:dyDescent="0.25">
      <c r="A4" s="9" t="s">
        <v>7</v>
      </c>
      <c r="B4" s="9"/>
      <c r="C4" s="9" t="s">
        <v>8</v>
      </c>
      <c r="E4" s="9" t="s">
        <v>9</v>
      </c>
      <c r="F4" s="9" t="s">
        <v>10</v>
      </c>
      <c r="G4" s="689"/>
      <c r="H4" s="689"/>
      <c r="AA4" s="50" t="s">
        <v>11</v>
      </c>
    </row>
    <row r="5" spans="1:27" ht="36" customHeight="1" x14ac:dyDescent="0.25">
      <c r="A5">
        <v>8</v>
      </c>
      <c r="C5">
        <f>C1/A5</f>
        <v>0.125</v>
      </c>
      <c r="E5" s="30" t="str">
        <f>$B$12</f>
        <v>Muy Relevante</v>
      </c>
      <c r="F5" s="30" t="str">
        <f>$B$12</f>
        <v>Muy Relevante</v>
      </c>
      <c r="G5" s="689"/>
      <c r="H5" s="689"/>
      <c r="AA5" s="49" t="s">
        <v>12</v>
      </c>
    </row>
    <row r="6" spans="1:27" ht="38.1" customHeight="1" thickBot="1" x14ac:dyDescent="0.3">
      <c r="A6" s="6" t="s">
        <v>13</v>
      </c>
      <c r="E6" s="6" t="s">
        <v>4</v>
      </c>
      <c r="G6" s="689"/>
      <c r="H6" s="689"/>
      <c r="AA6" s="51" t="s">
        <v>14</v>
      </c>
    </row>
    <row r="7" spans="1:27" ht="14.45" customHeight="1" x14ac:dyDescent="0.25">
      <c r="A7" s="9" t="s">
        <v>7</v>
      </c>
      <c r="B7" s="9"/>
      <c r="C7" s="9" t="s">
        <v>8</v>
      </c>
      <c r="E7" s="9" t="s">
        <v>15</v>
      </c>
      <c r="F7" s="9" t="s">
        <v>16</v>
      </c>
      <c r="G7" s="689"/>
      <c r="H7" s="689"/>
      <c r="AA7" s="46"/>
    </row>
    <row r="8" spans="1:27" ht="14.45" customHeight="1" x14ac:dyDescent="0.25">
      <c r="A8">
        <v>6</v>
      </c>
      <c r="C8">
        <f>C1/A8</f>
        <v>0.16666666666666666</v>
      </c>
      <c r="E8" s="30" t="str">
        <f>$B$12</f>
        <v>Muy Relevante</v>
      </c>
      <c r="F8" s="30" t="str">
        <f>$B$12</f>
        <v>Muy Relevante</v>
      </c>
      <c r="G8" s="689"/>
      <c r="H8" s="689"/>
      <c r="AA8" s="47"/>
    </row>
    <row r="9" spans="1:27" x14ac:dyDescent="0.25">
      <c r="AA9" s="47"/>
    </row>
    <row r="10" spans="1:27" x14ac:dyDescent="0.25">
      <c r="A10" s="690" t="s">
        <v>17</v>
      </c>
      <c r="B10" s="690"/>
      <c r="D10" s="690" t="s">
        <v>18</v>
      </c>
      <c r="E10" s="690"/>
      <c r="AA10" s="47"/>
    </row>
    <row r="11" spans="1:27" x14ac:dyDescent="0.25">
      <c r="A11" s="5" t="s">
        <v>19</v>
      </c>
      <c r="B11" s="2" t="s">
        <v>20</v>
      </c>
      <c r="D11" s="5" t="s">
        <v>19</v>
      </c>
      <c r="E11" s="2" t="s">
        <v>20</v>
      </c>
      <c r="G11" t="s">
        <v>21</v>
      </c>
      <c r="AA11" s="47"/>
    </row>
    <row r="12" spans="1:27" x14ac:dyDescent="0.25">
      <c r="A12" s="3">
        <v>4</v>
      </c>
      <c r="B12" s="10" t="s">
        <v>22</v>
      </c>
      <c r="D12" s="3">
        <v>4</v>
      </c>
      <c r="E12" s="10" t="s">
        <v>23</v>
      </c>
      <c r="G12" t="s">
        <v>24</v>
      </c>
      <c r="AA12" s="47"/>
    </row>
    <row r="13" spans="1:27" x14ac:dyDescent="0.25">
      <c r="A13" s="3">
        <v>3</v>
      </c>
      <c r="B13" s="10" t="s">
        <v>25</v>
      </c>
      <c r="D13" s="3">
        <v>3</v>
      </c>
      <c r="E13" s="10" t="s">
        <v>26</v>
      </c>
      <c r="AA13" s="47"/>
    </row>
    <row r="14" spans="1:27" x14ac:dyDescent="0.25">
      <c r="A14" s="3">
        <v>2</v>
      </c>
      <c r="B14" s="10" t="s">
        <v>26</v>
      </c>
      <c r="D14" s="3">
        <v>2</v>
      </c>
      <c r="E14" s="10" t="s">
        <v>25</v>
      </c>
    </row>
    <row r="15" spans="1:27" x14ac:dyDescent="0.25">
      <c r="A15" s="3">
        <v>1</v>
      </c>
      <c r="B15" s="10" t="s">
        <v>23</v>
      </c>
      <c r="D15" s="3">
        <v>1</v>
      </c>
      <c r="E15" s="10" t="s">
        <v>22</v>
      </c>
    </row>
    <row r="18" spans="2:2" x14ac:dyDescent="0.25">
      <c r="B18" s="11" t="s">
        <v>27</v>
      </c>
    </row>
    <row r="19" spans="2:2" x14ac:dyDescent="0.25">
      <c r="B19" t="s">
        <v>28</v>
      </c>
    </row>
    <row r="20" spans="2:2" x14ac:dyDescent="0.25">
      <c r="B20" s="8" t="s">
        <v>29</v>
      </c>
    </row>
    <row r="21" spans="2:2" x14ac:dyDescent="0.25">
      <c r="B21" s="8" t="s">
        <v>30</v>
      </c>
    </row>
    <row r="22" spans="2:2" x14ac:dyDescent="0.25">
      <c r="B22" t="s">
        <v>31</v>
      </c>
    </row>
    <row r="23" spans="2:2" x14ac:dyDescent="0.25">
      <c r="B23" t="s">
        <v>32</v>
      </c>
    </row>
    <row r="24" spans="2:2" x14ac:dyDescent="0.25">
      <c r="B24" t="s">
        <v>33</v>
      </c>
    </row>
    <row r="25" spans="2:2" x14ac:dyDescent="0.25">
      <c r="B25" t="s">
        <v>34</v>
      </c>
    </row>
    <row r="26" spans="2:2" x14ac:dyDescent="0.25">
      <c r="B26" t="s">
        <v>35</v>
      </c>
    </row>
    <row r="27" spans="2:2" x14ac:dyDescent="0.25">
      <c r="B27" t="s">
        <v>36</v>
      </c>
    </row>
    <row r="28" spans="2:2" x14ac:dyDescent="0.25">
      <c r="B28" t="s">
        <v>37</v>
      </c>
    </row>
    <row r="29" spans="2:2" x14ac:dyDescent="0.25">
      <c r="B29" t="s">
        <v>38</v>
      </c>
    </row>
    <row r="30" spans="2:2" x14ac:dyDescent="0.25">
      <c r="B30" t="s">
        <v>39</v>
      </c>
    </row>
    <row r="31" spans="2:2" x14ac:dyDescent="0.25">
      <c r="B31" t="s">
        <v>40</v>
      </c>
    </row>
    <row r="32" spans="2:2" x14ac:dyDescent="0.25">
      <c r="B32" t="s">
        <v>41</v>
      </c>
    </row>
    <row r="33" spans="1:6" x14ac:dyDescent="0.25">
      <c r="B33" t="s">
        <v>42</v>
      </c>
    </row>
    <row r="35" spans="1:6" x14ac:dyDescent="0.25">
      <c r="A35" s="35" t="s">
        <v>43</v>
      </c>
      <c r="C35" s="35" t="s">
        <v>44</v>
      </c>
      <c r="E35" s="38" t="s">
        <v>45</v>
      </c>
    </row>
    <row r="36" spans="1:6" x14ac:dyDescent="0.25">
      <c r="A36" s="36" t="s">
        <v>46</v>
      </c>
      <c r="C36" s="36"/>
      <c r="E36" s="39"/>
      <c r="F36" s="40"/>
    </row>
    <row r="37" spans="1:6" ht="75" x14ac:dyDescent="0.25">
      <c r="A37" s="34" t="s">
        <v>2259</v>
      </c>
      <c r="C37" s="36" t="s">
        <v>2256</v>
      </c>
      <c r="E37" s="39" t="s">
        <v>48</v>
      </c>
      <c r="F37" s="40" t="s">
        <v>49</v>
      </c>
    </row>
    <row r="38" spans="1:6" ht="60" x14ac:dyDescent="0.25">
      <c r="A38" s="34" t="s">
        <v>50</v>
      </c>
      <c r="C38" s="36" t="s">
        <v>2257</v>
      </c>
      <c r="E38" s="39"/>
      <c r="F38" s="40" t="s">
        <v>51</v>
      </c>
    </row>
    <row r="39" spans="1:6" ht="45" x14ac:dyDescent="0.25">
      <c r="A39" s="34" t="s">
        <v>52</v>
      </c>
      <c r="C39" s="36" t="s">
        <v>53</v>
      </c>
      <c r="E39" s="39"/>
      <c r="F39" s="40" t="s">
        <v>54</v>
      </c>
    </row>
    <row r="40" spans="1:6" ht="39.75" customHeight="1" x14ac:dyDescent="0.25">
      <c r="A40" s="34"/>
      <c r="C40" s="36" t="s">
        <v>2258</v>
      </c>
      <c r="E40" s="39"/>
      <c r="F40" s="40"/>
    </row>
    <row r="41" spans="1:6" ht="60" x14ac:dyDescent="0.25">
      <c r="A41" s="34" t="s">
        <v>55</v>
      </c>
      <c r="C41" s="36" t="s">
        <v>56</v>
      </c>
      <c r="E41" s="39"/>
      <c r="F41" s="40" t="s">
        <v>57</v>
      </c>
    </row>
    <row r="42" spans="1:6" ht="75" x14ac:dyDescent="0.25">
      <c r="A42" s="34" t="s">
        <v>58</v>
      </c>
      <c r="C42" s="36" t="s">
        <v>59</v>
      </c>
      <c r="E42" s="39"/>
      <c r="F42" s="40" t="s">
        <v>60</v>
      </c>
    </row>
    <row r="43" spans="1:6" ht="75" x14ac:dyDescent="0.25">
      <c r="A43" s="34" t="s">
        <v>61</v>
      </c>
      <c r="C43" s="36" t="s">
        <v>62</v>
      </c>
      <c r="E43" t="s">
        <v>63</v>
      </c>
      <c r="F43" s="34" t="s">
        <v>64</v>
      </c>
    </row>
    <row r="44" spans="1:6" ht="90" x14ac:dyDescent="0.25">
      <c r="A44" s="34" t="s">
        <v>65</v>
      </c>
      <c r="C44" s="36" t="s">
        <v>66</v>
      </c>
      <c r="F44" s="34" t="s">
        <v>67</v>
      </c>
    </row>
    <row r="45" spans="1:6" ht="90" x14ac:dyDescent="0.25">
      <c r="A45" s="34" t="s">
        <v>68</v>
      </c>
      <c r="C45" s="36" t="s">
        <v>69</v>
      </c>
      <c r="F45" s="34" t="s">
        <v>70</v>
      </c>
    </row>
    <row r="46" spans="1:6" ht="90" x14ac:dyDescent="0.25">
      <c r="A46" s="34" t="s">
        <v>71</v>
      </c>
      <c r="C46" s="37" t="s">
        <v>72</v>
      </c>
      <c r="F46" s="34" t="s">
        <v>73</v>
      </c>
    </row>
    <row r="47" spans="1:6" ht="45" x14ac:dyDescent="0.25">
      <c r="A47" s="34" t="s">
        <v>74</v>
      </c>
      <c r="C47" s="37" t="s">
        <v>75</v>
      </c>
      <c r="E47" s="41"/>
      <c r="F47" s="34" t="s">
        <v>76</v>
      </c>
    </row>
    <row r="48" spans="1:6" ht="30" x14ac:dyDescent="0.25">
      <c r="A48" s="34" t="s">
        <v>77</v>
      </c>
      <c r="C48" s="37" t="s">
        <v>78</v>
      </c>
      <c r="E48" s="19"/>
      <c r="F48" s="34" t="s">
        <v>79</v>
      </c>
    </row>
    <row r="49" spans="1:11" ht="30" x14ac:dyDescent="0.25">
      <c r="A49" s="34" t="s">
        <v>80</v>
      </c>
      <c r="C49" s="37" t="s">
        <v>81</v>
      </c>
      <c r="F49" s="34" t="s">
        <v>82</v>
      </c>
    </row>
    <row r="50" spans="1:11" ht="45" x14ac:dyDescent="0.25">
      <c r="A50" s="34" t="s">
        <v>83</v>
      </c>
      <c r="C50" s="37" t="s">
        <v>84</v>
      </c>
      <c r="F50" s="34" t="s">
        <v>85</v>
      </c>
    </row>
    <row r="51" spans="1:11" ht="30" x14ac:dyDescent="0.25">
      <c r="A51" s="34" t="s">
        <v>86</v>
      </c>
      <c r="C51" s="37" t="s">
        <v>87</v>
      </c>
      <c r="E51" t="s">
        <v>88</v>
      </c>
      <c r="F51" s="34" t="s">
        <v>89</v>
      </c>
    </row>
    <row r="52" spans="1:11" ht="45" x14ac:dyDescent="0.25">
      <c r="A52" s="34" t="s">
        <v>90</v>
      </c>
      <c r="C52" s="37" t="s">
        <v>91</v>
      </c>
      <c r="F52" s="34" t="s">
        <v>92</v>
      </c>
    </row>
    <row r="53" spans="1:11" ht="45" x14ac:dyDescent="0.25">
      <c r="A53" s="34" t="s">
        <v>93</v>
      </c>
      <c r="C53" s="37" t="s">
        <v>94</v>
      </c>
      <c r="F53" s="34" t="s">
        <v>95</v>
      </c>
    </row>
    <row r="54" spans="1:11" ht="30" x14ac:dyDescent="0.25">
      <c r="A54" s="34" t="s">
        <v>96</v>
      </c>
      <c r="C54" s="37" t="s">
        <v>97</v>
      </c>
      <c r="E54" s="41"/>
      <c r="F54" s="34" t="s">
        <v>98</v>
      </c>
    </row>
    <row r="55" spans="1:11" ht="45" x14ac:dyDescent="0.25">
      <c r="A55" s="34" t="s">
        <v>99</v>
      </c>
      <c r="C55" s="36" t="s">
        <v>100</v>
      </c>
      <c r="E55" s="19"/>
      <c r="F55" s="34" t="s">
        <v>101</v>
      </c>
      <c r="K55" s="39" t="s">
        <v>102</v>
      </c>
    </row>
    <row r="56" spans="1:11" x14ac:dyDescent="0.25">
      <c r="A56" s="34" t="s">
        <v>103</v>
      </c>
      <c r="C56" s="42" t="s">
        <v>104</v>
      </c>
      <c r="F56" s="34" t="s">
        <v>105</v>
      </c>
      <c r="K56" s="39" t="s">
        <v>48</v>
      </c>
    </row>
    <row r="57" spans="1:11" ht="45" x14ac:dyDescent="0.25">
      <c r="A57" s="34" t="s">
        <v>106</v>
      </c>
      <c r="C57" s="42" t="s">
        <v>107</v>
      </c>
      <c r="E57" t="s">
        <v>108</v>
      </c>
      <c r="F57" s="41" t="s">
        <v>109</v>
      </c>
      <c r="K57" t="s">
        <v>63</v>
      </c>
    </row>
    <row r="58" spans="1:11" ht="210" x14ac:dyDescent="0.25">
      <c r="A58" s="34" t="s">
        <v>110</v>
      </c>
      <c r="C58" s="42" t="s">
        <v>111</v>
      </c>
      <c r="E58" t="s">
        <v>57</v>
      </c>
      <c r="F58" s="41" t="s">
        <v>112</v>
      </c>
      <c r="K58" t="s">
        <v>88</v>
      </c>
    </row>
    <row r="59" spans="1:11" ht="90" x14ac:dyDescent="0.25">
      <c r="A59" s="34" t="s">
        <v>113</v>
      </c>
      <c r="E59" s="41"/>
      <c r="F59" s="41" t="s">
        <v>114</v>
      </c>
      <c r="K59" t="s">
        <v>108</v>
      </c>
    </row>
    <row r="60" spans="1:11" ht="165" x14ac:dyDescent="0.25">
      <c r="A60" s="34" t="s">
        <v>115</v>
      </c>
      <c r="E60" s="19"/>
      <c r="F60" s="41" t="s">
        <v>116</v>
      </c>
      <c r="K60" t="s">
        <v>57</v>
      </c>
    </row>
    <row r="61" spans="1:11" ht="150" x14ac:dyDescent="0.25">
      <c r="A61" s="34" t="s">
        <v>117</v>
      </c>
      <c r="F61" s="41" t="s">
        <v>118</v>
      </c>
      <c r="K61" s="41" t="s">
        <v>119</v>
      </c>
    </row>
    <row r="62" spans="1:11" ht="60" x14ac:dyDescent="0.25">
      <c r="A62" s="34" t="s">
        <v>120</v>
      </c>
      <c r="F62" s="41" t="s">
        <v>121</v>
      </c>
      <c r="K62" s="19" t="s">
        <v>122</v>
      </c>
    </row>
    <row r="63" spans="1:11" ht="30" x14ac:dyDescent="0.25">
      <c r="A63" s="34" t="s">
        <v>123</v>
      </c>
      <c r="F63" s="41" t="s">
        <v>124</v>
      </c>
    </row>
    <row r="64" spans="1:11" ht="45" x14ac:dyDescent="0.25">
      <c r="A64" s="34" t="s">
        <v>125</v>
      </c>
      <c r="F64" s="41" t="s">
        <v>126</v>
      </c>
    </row>
    <row r="65" spans="1:6" ht="45" x14ac:dyDescent="0.25">
      <c r="A65" s="34" t="s">
        <v>127</v>
      </c>
      <c r="F65" s="41" t="s">
        <v>128</v>
      </c>
    </row>
    <row r="66" spans="1:6" ht="195" x14ac:dyDescent="0.25">
      <c r="A66" s="34" t="s">
        <v>129</v>
      </c>
      <c r="E66" s="41" t="s">
        <v>119</v>
      </c>
      <c r="F66" s="41" t="s">
        <v>130</v>
      </c>
    </row>
    <row r="67" spans="1:6" ht="105" x14ac:dyDescent="0.25">
      <c r="A67" s="34" t="s">
        <v>131</v>
      </c>
      <c r="E67" s="19"/>
      <c r="F67" s="41" t="s">
        <v>132</v>
      </c>
    </row>
    <row r="68" spans="1:6" ht="45" x14ac:dyDescent="0.25">
      <c r="A68" s="34" t="s">
        <v>133</v>
      </c>
      <c r="E68" s="41"/>
      <c r="F68" s="41" t="s">
        <v>134</v>
      </c>
    </row>
    <row r="69" spans="1:6" ht="30" x14ac:dyDescent="0.25">
      <c r="A69" s="34" t="s">
        <v>135</v>
      </c>
      <c r="E69" s="41"/>
      <c r="F69" s="41" t="s">
        <v>136</v>
      </c>
    </row>
    <row r="70" spans="1:6" ht="60" x14ac:dyDescent="0.25">
      <c r="A70" s="34"/>
      <c r="E70" s="19" t="s">
        <v>122</v>
      </c>
      <c r="F70" s="41" t="s">
        <v>137</v>
      </c>
    </row>
    <row r="71" spans="1:6" ht="60" x14ac:dyDescent="0.25">
      <c r="A71" s="34" t="s">
        <v>138</v>
      </c>
      <c r="F71" s="41" t="s">
        <v>139</v>
      </c>
    </row>
    <row r="72" spans="1:6" ht="75" x14ac:dyDescent="0.25">
      <c r="A72" s="34" t="s">
        <v>140</v>
      </c>
      <c r="F72" s="41" t="s">
        <v>141</v>
      </c>
    </row>
    <row r="73" spans="1:6" ht="90" x14ac:dyDescent="0.25">
      <c r="A73" s="34" t="s">
        <v>142</v>
      </c>
      <c r="F73" s="41" t="s">
        <v>143</v>
      </c>
    </row>
    <row r="74" spans="1:6" x14ac:dyDescent="0.25">
      <c r="A74" s="34" t="s">
        <v>144</v>
      </c>
    </row>
    <row r="75" spans="1:6" x14ac:dyDescent="0.25">
      <c r="A75" s="34" t="s">
        <v>145</v>
      </c>
    </row>
    <row r="76" spans="1:6" x14ac:dyDescent="0.25">
      <c r="A76" s="34" t="s">
        <v>146</v>
      </c>
    </row>
    <row r="77" spans="1:6" x14ac:dyDescent="0.25">
      <c r="A77" s="34" t="s">
        <v>147</v>
      </c>
    </row>
  </sheetData>
  <mergeCells count="3">
    <mergeCell ref="G3:H8"/>
    <mergeCell ref="A10:B10"/>
    <mergeCell ref="D10:E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14804-5F27-43C8-8CA6-3F270EF4E1B3}">
  <dimension ref="A1"/>
  <sheetViews>
    <sheetView workbookViewId="0"/>
  </sheetViews>
  <sheetFormatPr baseColWidth="10" defaultColWidth="11.42578125"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4AE57-1059-4FA6-86FD-E7145E3D690E}">
  <dimension ref="A3:G37"/>
  <sheetViews>
    <sheetView workbookViewId="0">
      <selection activeCell="E28" sqref="E28"/>
    </sheetView>
  </sheetViews>
  <sheetFormatPr baseColWidth="10" defaultColWidth="11.42578125" defaultRowHeight="15" x14ac:dyDescent="0.25"/>
  <cols>
    <col min="1" max="1" width="27" customWidth="1"/>
  </cols>
  <sheetData>
    <row r="3" spans="1:3" x14ac:dyDescent="0.25">
      <c r="A3" t="s">
        <v>2065</v>
      </c>
    </row>
    <row r="4" spans="1:3" x14ac:dyDescent="0.25">
      <c r="A4" t="s">
        <v>2066</v>
      </c>
      <c r="B4">
        <v>135</v>
      </c>
      <c r="C4" s="215">
        <f>B4/B6</f>
        <v>0.52325581395348841</v>
      </c>
    </row>
    <row r="5" spans="1:3" x14ac:dyDescent="0.25">
      <c r="A5" t="s">
        <v>2067</v>
      </c>
      <c r="B5">
        <v>123</v>
      </c>
      <c r="C5" s="215">
        <f>B5/B6</f>
        <v>0.47674418604651164</v>
      </c>
    </row>
    <row r="6" spans="1:3" x14ac:dyDescent="0.25">
      <c r="A6" t="s">
        <v>2052</v>
      </c>
      <c r="B6">
        <f>SUM(B4:B5)</f>
        <v>258</v>
      </c>
      <c r="C6" s="216">
        <f>SUM(C4:C5)</f>
        <v>1</v>
      </c>
    </row>
    <row r="18" spans="1:5" x14ac:dyDescent="0.25">
      <c r="A18" t="s">
        <v>2068</v>
      </c>
    </row>
    <row r="19" spans="1:5" x14ac:dyDescent="0.25">
      <c r="A19" t="s">
        <v>15</v>
      </c>
      <c r="B19">
        <v>76</v>
      </c>
      <c r="C19" s="215">
        <f>B19/B21</f>
        <v>0.52054794520547942</v>
      </c>
    </row>
    <row r="20" spans="1:5" x14ac:dyDescent="0.25">
      <c r="A20" t="s">
        <v>2069</v>
      </c>
      <c r="B20">
        <v>70</v>
      </c>
      <c r="C20" s="215">
        <f>B20/B21</f>
        <v>0.47945205479452052</v>
      </c>
    </row>
    <row r="21" spans="1:5" x14ac:dyDescent="0.25">
      <c r="A21" t="s">
        <v>2046</v>
      </c>
      <c r="B21">
        <f>SUM(B19:B20)</f>
        <v>146</v>
      </c>
      <c r="C21" s="216">
        <f>SUM(C19:C20)</f>
        <v>1</v>
      </c>
    </row>
    <row r="31" spans="1:5" ht="15.75" thickBot="1" x14ac:dyDescent="0.3"/>
    <row r="32" spans="1:5" x14ac:dyDescent="0.25">
      <c r="A32" s="1121" t="s">
        <v>2045</v>
      </c>
      <c r="B32" s="217"/>
      <c r="C32" s="1111" t="s">
        <v>463</v>
      </c>
      <c r="D32" s="1111"/>
      <c r="E32" s="1111"/>
    </row>
    <row r="33" spans="1:7" ht="24" x14ac:dyDescent="0.25">
      <c r="A33" s="1122"/>
      <c r="B33" s="120"/>
      <c r="C33" s="218" t="s">
        <v>22</v>
      </c>
      <c r="D33" s="219" t="s">
        <v>25</v>
      </c>
      <c r="E33" s="219" t="s">
        <v>26</v>
      </c>
    </row>
    <row r="34" spans="1:7" x14ac:dyDescent="0.25">
      <c r="A34" s="220" t="s">
        <v>2047</v>
      </c>
      <c r="B34" s="221"/>
      <c r="C34" s="53">
        <v>74</v>
      </c>
      <c r="D34" s="53">
        <v>65</v>
      </c>
      <c r="E34" s="53">
        <v>2</v>
      </c>
      <c r="F34">
        <f>C34+D34+E34</f>
        <v>141</v>
      </c>
      <c r="G34">
        <f>SUM(F34+F35)</f>
        <v>258</v>
      </c>
    </row>
    <row r="35" spans="1:7" x14ac:dyDescent="0.25">
      <c r="A35" s="220" t="s">
        <v>2048</v>
      </c>
      <c r="B35" s="221"/>
      <c r="C35" s="53">
        <v>68</v>
      </c>
      <c r="D35" s="53">
        <v>44</v>
      </c>
      <c r="E35" s="53">
        <v>5</v>
      </c>
      <c r="F35">
        <f>C35+D35+E35</f>
        <v>117</v>
      </c>
    </row>
    <row r="36" spans="1:7" x14ac:dyDescent="0.25">
      <c r="A36" s="220" t="s">
        <v>2049</v>
      </c>
      <c r="B36" s="221"/>
      <c r="C36" s="53">
        <v>28</v>
      </c>
      <c r="D36" s="53">
        <v>48</v>
      </c>
      <c r="E36" s="53">
        <v>0</v>
      </c>
      <c r="F36">
        <f>C36+D36+E36</f>
        <v>76</v>
      </c>
      <c r="G36">
        <f>F36+F37</f>
        <v>146</v>
      </c>
    </row>
    <row r="37" spans="1:7" ht="15.75" thickBot="1" x14ac:dyDescent="0.3">
      <c r="A37" s="222" t="s">
        <v>2050</v>
      </c>
      <c r="B37" s="223"/>
      <c r="C37" s="117">
        <v>35</v>
      </c>
      <c r="D37" s="117">
        <v>33</v>
      </c>
      <c r="E37" s="117">
        <v>2</v>
      </c>
      <c r="F37">
        <f>C37+D37+E37</f>
        <v>70</v>
      </c>
    </row>
  </sheetData>
  <mergeCells count="2">
    <mergeCell ref="A32:A33"/>
    <mergeCell ref="C32:E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9A50-F81E-48A5-9DF6-CB6DBA2AB8BA}">
  <dimension ref="A2:A21"/>
  <sheetViews>
    <sheetView topLeftCell="A3" workbookViewId="0">
      <selection activeCell="D15" sqref="D15"/>
    </sheetView>
  </sheetViews>
  <sheetFormatPr baseColWidth="10" defaultColWidth="11.42578125" defaultRowHeight="15" x14ac:dyDescent="0.25"/>
  <cols>
    <col min="1" max="1" width="32.42578125" customWidth="1"/>
  </cols>
  <sheetData>
    <row r="2" spans="1:1" x14ac:dyDescent="0.25">
      <c r="A2" s="6" t="s">
        <v>2070</v>
      </c>
    </row>
    <row r="3" spans="1:1" x14ac:dyDescent="0.25">
      <c r="A3" t="s">
        <v>1361</v>
      </c>
    </row>
    <row r="4" spans="1:1" x14ac:dyDescent="0.25">
      <c r="A4" t="s">
        <v>1353</v>
      </c>
    </row>
    <row r="5" spans="1:1" x14ac:dyDescent="0.25">
      <c r="A5" t="s">
        <v>1700</v>
      </c>
    </row>
    <row r="6" spans="1:1" x14ac:dyDescent="0.25">
      <c r="A6" t="s">
        <v>1358</v>
      </c>
    </row>
    <row r="7" spans="1:1" x14ac:dyDescent="0.25">
      <c r="A7" t="s">
        <v>1438</v>
      </c>
    </row>
    <row r="8" spans="1:1" x14ac:dyDescent="0.25">
      <c r="A8" t="s">
        <v>2071</v>
      </c>
    </row>
    <row r="9" spans="1:1" x14ac:dyDescent="0.25">
      <c r="A9" t="s">
        <v>1351</v>
      </c>
    </row>
    <row r="10" spans="1:1" x14ac:dyDescent="0.25">
      <c r="A10" t="s">
        <v>1388</v>
      </c>
    </row>
    <row r="11" spans="1:1" x14ac:dyDescent="0.25">
      <c r="A11" t="s">
        <v>1380</v>
      </c>
    </row>
    <row r="12" spans="1:1" x14ac:dyDescent="0.25">
      <c r="A12" t="s">
        <v>2072</v>
      </c>
    </row>
    <row r="13" spans="1:1" x14ac:dyDescent="0.25">
      <c r="A13" t="s">
        <v>2073</v>
      </c>
    </row>
    <row r="14" spans="1:1" x14ac:dyDescent="0.25">
      <c r="A14" t="s">
        <v>1443</v>
      </c>
    </row>
    <row r="15" spans="1:1" x14ac:dyDescent="0.25">
      <c r="A15" t="s">
        <v>2074</v>
      </c>
    </row>
    <row r="16" spans="1:1" x14ac:dyDescent="0.25">
      <c r="A16" t="s">
        <v>2075</v>
      </c>
    </row>
    <row r="17" spans="1:1" x14ac:dyDescent="0.25">
      <c r="A17" t="s">
        <v>311</v>
      </c>
    </row>
    <row r="18" spans="1:1" x14ac:dyDescent="0.25">
      <c r="A18" t="s">
        <v>1408</v>
      </c>
    </row>
    <row r="19" spans="1:1" x14ac:dyDescent="0.25">
      <c r="A19" t="s">
        <v>1367</v>
      </c>
    </row>
    <row r="20" spans="1:1" x14ac:dyDescent="0.25">
      <c r="A20" t="s">
        <v>1421</v>
      </c>
    </row>
    <row r="21" spans="1:1" x14ac:dyDescent="0.25">
      <c r="A21" t="s">
        <v>1424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F7AA-B487-4806-9807-73ECD0E03177}">
  <sheetPr filterMode="1">
    <tabColor rgb="FFC00000"/>
  </sheetPr>
  <dimension ref="A2:P73"/>
  <sheetViews>
    <sheetView zoomScale="70" zoomScaleNormal="70" workbookViewId="0">
      <pane xSplit="2" ySplit="5" topLeftCell="I19" activePane="bottomRight" state="frozen"/>
      <selection pane="topRight" activeCell="B1" sqref="B1"/>
      <selection pane="bottomLeft" activeCell="A5" sqref="A5"/>
      <selection pane="bottomRight" activeCell="I18" sqref="I18:I23"/>
    </sheetView>
  </sheetViews>
  <sheetFormatPr baseColWidth="10" defaultColWidth="11.42578125" defaultRowHeight="15" x14ac:dyDescent="0.25"/>
  <cols>
    <col min="2" max="2" width="61.5703125" style="232" customWidth="1"/>
    <col min="3" max="3" width="45.85546875" style="232" customWidth="1"/>
    <col min="4" max="4" width="42.28515625" customWidth="1"/>
    <col min="5" max="5" width="60.28515625" customWidth="1"/>
    <col min="6" max="6" width="51" style="20" bestFit="1" customWidth="1"/>
    <col min="7" max="7" width="36.7109375" style="265" hidden="1" customWidth="1"/>
    <col min="8" max="8" width="13.42578125" style="4" bestFit="1" customWidth="1"/>
    <col min="9" max="9" width="17.42578125" style="4" customWidth="1"/>
    <col min="10" max="10" width="18.5703125" style="337" customWidth="1"/>
    <col min="11" max="11" width="27.7109375" hidden="1" customWidth="1"/>
    <col min="12" max="12" width="74.42578125" customWidth="1"/>
    <col min="13" max="13" width="74.42578125" hidden="1" customWidth="1"/>
    <col min="14" max="14" width="27.7109375" customWidth="1"/>
    <col min="15" max="15" width="13.42578125" bestFit="1" customWidth="1"/>
    <col min="16" max="16" width="71.7109375" customWidth="1"/>
  </cols>
  <sheetData>
    <row r="2" spans="1:16" x14ac:dyDescent="0.25">
      <c r="B2" s="1188" t="s">
        <v>2076</v>
      </c>
      <c r="C2" s="1188"/>
      <c r="D2" s="1188"/>
      <c r="E2" s="1188"/>
      <c r="F2" s="1188"/>
      <c r="G2" s="1188"/>
      <c r="H2" s="1188"/>
      <c r="I2" s="1188"/>
      <c r="J2" s="1188"/>
    </row>
    <row r="3" spans="1:16" x14ac:dyDescent="0.25">
      <c r="B3" s="232">
        <v>8</v>
      </c>
      <c r="G3"/>
    </row>
    <row r="4" spans="1:16" ht="31.5" customHeight="1" x14ac:dyDescent="0.25">
      <c r="A4" s="1142" t="s">
        <v>458</v>
      </c>
      <c r="B4" s="1189" t="s">
        <v>1486</v>
      </c>
      <c r="C4" s="1189"/>
      <c r="D4" s="909" t="s">
        <v>1487</v>
      </c>
      <c r="E4" s="1147" t="s">
        <v>1488</v>
      </c>
      <c r="F4" s="1147" t="s">
        <v>1489</v>
      </c>
      <c r="G4" s="1147" t="s">
        <v>1490</v>
      </c>
      <c r="H4" s="1147" t="s">
        <v>1491</v>
      </c>
      <c r="I4" s="1147" t="s">
        <v>1492</v>
      </c>
      <c r="J4" s="1147" t="s">
        <v>1493</v>
      </c>
      <c r="K4" s="1137" t="s">
        <v>1494</v>
      </c>
      <c r="L4" s="1137" t="s">
        <v>2077</v>
      </c>
      <c r="M4" s="342" t="s">
        <v>2078</v>
      </c>
      <c r="N4" s="1147" t="s">
        <v>2079</v>
      </c>
      <c r="O4" s="1147" t="s">
        <v>2080</v>
      </c>
      <c r="P4" s="1145" t="s">
        <v>2081</v>
      </c>
    </row>
    <row r="5" spans="1:16" hidden="1" x14ac:dyDescent="0.25">
      <c r="A5" s="1142"/>
      <c r="B5" s="1189"/>
      <c r="C5" s="1189"/>
      <c r="D5" s="909"/>
      <c r="E5" s="1147"/>
      <c r="F5" s="1190"/>
      <c r="G5" s="1147"/>
      <c r="H5" s="1190"/>
      <c r="I5" s="1190"/>
      <c r="J5" s="1190"/>
      <c r="K5" s="1137"/>
      <c r="L5" s="1137"/>
      <c r="M5" s="342"/>
      <c r="N5" s="1147"/>
      <c r="O5" s="1147"/>
      <c r="P5" s="1146"/>
    </row>
    <row r="6" spans="1:16" ht="69.75" hidden="1" customHeight="1" x14ac:dyDescent="0.25">
      <c r="A6" s="1152">
        <v>2</v>
      </c>
      <c r="B6" s="1193" t="s">
        <v>2082</v>
      </c>
      <c r="C6" s="1151" t="s">
        <v>977</v>
      </c>
      <c r="D6" s="1193" t="s">
        <v>1515</v>
      </c>
      <c r="E6" s="119" t="s">
        <v>1516</v>
      </c>
      <c r="F6" s="317" t="s">
        <v>1517</v>
      </c>
      <c r="G6" s="1192" t="s">
        <v>1361</v>
      </c>
      <c r="H6" s="332">
        <v>45139</v>
      </c>
      <c r="I6" s="332">
        <v>45260</v>
      </c>
      <c r="J6" s="315" t="s">
        <v>1518</v>
      </c>
      <c r="K6" s="148" t="s">
        <v>1519</v>
      </c>
      <c r="L6" s="161" t="s">
        <v>2083</v>
      </c>
      <c r="M6" s="161"/>
      <c r="N6" s="161" t="s">
        <v>2084</v>
      </c>
      <c r="O6" s="338">
        <v>1</v>
      </c>
      <c r="P6" s="256" t="s">
        <v>2085</v>
      </c>
    </row>
    <row r="7" spans="1:16" ht="58.5" hidden="1" customHeight="1" x14ac:dyDescent="0.25">
      <c r="A7" s="1152"/>
      <c r="B7" s="1193"/>
      <c r="C7" s="1151"/>
      <c r="D7" s="1193"/>
      <c r="E7" s="119" t="s">
        <v>1520</v>
      </c>
      <c r="F7" s="233" t="s">
        <v>1521</v>
      </c>
      <c r="G7" s="1192"/>
      <c r="H7" s="321">
        <v>45170</v>
      </c>
      <c r="I7" s="321">
        <v>45260</v>
      </c>
      <c r="J7" s="231" t="s">
        <v>1518</v>
      </c>
      <c r="K7" s="148" t="s">
        <v>1519</v>
      </c>
      <c r="L7" s="148" t="s">
        <v>2086</v>
      </c>
      <c r="M7" s="148"/>
      <c r="N7" s="148" t="s">
        <v>2087</v>
      </c>
      <c r="O7" s="336">
        <v>1</v>
      </c>
      <c r="P7" s="256" t="s">
        <v>2088</v>
      </c>
    </row>
    <row r="8" spans="1:16" ht="114.75" hidden="1" customHeight="1" x14ac:dyDescent="0.25">
      <c r="A8" s="1152">
        <v>4</v>
      </c>
      <c r="B8" s="1185" t="s">
        <v>2089</v>
      </c>
      <c r="C8" s="1185" t="s">
        <v>2090</v>
      </c>
      <c r="D8" s="1185" t="s">
        <v>2091</v>
      </c>
      <c r="E8" s="288" t="s">
        <v>1535</v>
      </c>
      <c r="F8" s="169" t="s">
        <v>1536</v>
      </c>
      <c r="G8" s="1186" t="s">
        <v>1361</v>
      </c>
      <c r="H8" s="318" t="s">
        <v>1537</v>
      </c>
      <c r="I8" s="318" t="s">
        <v>1538</v>
      </c>
      <c r="J8" s="231" t="s">
        <v>1539</v>
      </c>
      <c r="K8" s="116" t="s">
        <v>977</v>
      </c>
      <c r="L8" s="231" t="s">
        <v>2092</v>
      </c>
      <c r="M8" s="231"/>
      <c r="N8" s="231" t="s">
        <v>2093</v>
      </c>
      <c r="O8" s="335">
        <v>1</v>
      </c>
      <c r="P8" s="256" t="s">
        <v>2094</v>
      </c>
    </row>
    <row r="9" spans="1:16" ht="67.5" hidden="1" customHeight="1" x14ac:dyDescent="0.25">
      <c r="A9" s="1152"/>
      <c r="B9" s="1185"/>
      <c r="C9" s="1185"/>
      <c r="D9" s="1185"/>
      <c r="E9" s="288" t="s">
        <v>1540</v>
      </c>
      <c r="F9" s="169" t="s">
        <v>1541</v>
      </c>
      <c r="G9" s="1186"/>
      <c r="H9" s="287">
        <v>45306</v>
      </c>
      <c r="I9" s="287">
        <v>45443</v>
      </c>
      <c r="J9" s="231" t="s">
        <v>1526</v>
      </c>
      <c r="K9" s="116" t="s">
        <v>977</v>
      </c>
      <c r="L9" s="116" t="s">
        <v>1686</v>
      </c>
      <c r="M9" s="116"/>
      <c r="N9" s="116"/>
      <c r="O9" s="116"/>
      <c r="P9" s="256" t="s">
        <v>2095</v>
      </c>
    </row>
    <row r="10" spans="1:16" ht="69" hidden="1" customHeight="1" x14ac:dyDescent="0.25">
      <c r="A10" s="1152"/>
      <c r="B10" s="1185"/>
      <c r="C10" s="1185"/>
      <c r="D10" s="1185"/>
      <c r="E10" s="288" t="s">
        <v>1543</v>
      </c>
      <c r="F10" s="169" t="s">
        <v>1544</v>
      </c>
      <c r="G10" s="1186"/>
      <c r="H10" s="287">
        <v>45306</v>
      </c>
      <c r="I10" s="287">
        <v>45443</v>
      </c>
      <c r="J10" s="231" t="s">
        <v>1526</v>
      </c>
      <c r="K10" s="116" t="s">
        <v>977</v>
      </c>
      <c r="L10" s="116" t="s">
        <v>1686</v>
      </c>
      <c r="M10" s="116"/>
      <c r="N10" s="116"/>
      <c r="O10" s="116"/>
      <c r="P10" s="256" t="s">
        <v>2095</v>
      </c>
    </row>
    <row r="11" spans="1:16" ht="70.5" hidden="1" customHeight="1" x14ac:dyDescent="0.25">
      <c r="A11" s="118">
        <v>7</v>
      </c>
      <c r="B11" s="148" t="s">
        <v>2096</v>
      </c>
      <c r="C11" s="334" t="s">
        <v>2097</v>
      </c>
      <c r="D11" s="146" t="s">
        <v>1569</v>
      </c>
      <c r="E11" s="45" t="s">
        <v>1570</v>
      </c>
      <c r="F11" s="146" t="s">
        <v>1571</v>
      </c>
      <c r="G11" s="245" t="s">
        <v>1388</v>
      </c>
      <c r="H11" s="327">
        <v>44958</v>
      </c>
      <c r="I11" s="327">
        <v>45169</v>
      </c>
      <c r="J11" s="55" t="s">
        <v>1572</v>
      </c>
      <c r="K11" s="116" t="s">
        <v>1501</v>
      </c>
      <c r="L11" s="52" t="s">
        <v>2098</v>
      </c>
      <c r="M11" s="52" t="s">
        <v>1686</v>
      </c>
      <c r="N11" s="52" t="s">
        <v>2099</v>
      </c>
      <c r="O11" s="335">
        <v>1</v>
      </c>
      <c r="P11" s="289" t="s">
        <v>2100</v>
      </c>
    </row>
    <row r="12" spans="1:16" ht="72.75" hidden="1" customHeight="1" x14ac:dyDescent="0.25">
      <c r="A12" s="116">
        <v>8</v>
      </c>
      <c r="B12" s="211" t="s">
        <v>2101</v>
      </c>
      <c r="C12" s="245" t="s">
        <v>2102</v>
      </c>
      <c r="D12" s="245" t="s">
        <v>1390</v>
      </c>
      <c r="E12" s="143" t="s">
        <v>1579</v>
      </c>
      <c r="F12" s="56" t="s">
        <v>1580</v>
      </c>
      <c r="G12" s="245" t="s">
        <v>1380</v>
      </c>
      <c r="H12" s="244">
        <v>45337</v>
      </c>
      <c r="I12" s="244">
        <v>45596</v>
      </c>
      <c r="J12" s="245" t="s">
        <v>1581</v>
      </c>
      <c r="K12" s="116" t="s">
        <v>977</v>
      </c>
      <c r="L12" s="116" t="s">
        <v>1686</v>
      </c>
      <c r="M12" s="116"/>
      <c r="N12" s="116"/>
      <c r="O12" s="116"/>
      <c r="P12" s="256" t="s">
        <v>2103</v>
      </c>
    </row>
    <row r="13" spans="1:16" ht="42.75" hidden="1" customHeight="1" x14ac:dyDescent="0.25">
      <c r="A13" s="1152">
        <v>10</v>
      </c>
      <c r="B13" s="1181" t="s">
        <v>2104</v>
      </c>
      <c r="C13" s="1183" t="s">
        <v>2105</v>
      </c>
      <c r="D13" s="1183" t="s">
        <v>1394</v>
      </c>
      <c r="E13" s="56" t="s">
        <v>1593</v>
      </c>
      <c r="F13" s="243" t="s">
        <v>1594</v>
      </c>
      <c r="G13" s="1150" t="s">
        <v>1388</v>
      </c>
      <c r="H13" s="320">
        <v>45139</v>
      </c>
      <c r="I13" s="320">
        <v>45199</v>
      </c>
      <c r="J13" s="1144" t="s">
        <v>1572</v>
      </c>
      <c r="K13" s="175" t="s">
        <v>1501</v>
      </c>
      <c r="L13" s="175" t="s">
        <v>2106</v>
      </c>
      <c r="M13" s="175" t="s">
        <v>1686</v>
      </c>
      <c r="N13" s="175" t="s">
        <v>2107</v>
      </c>
      <c r="O13" s="336">
        <v>1</v>
      </c>
      <c r="P13" s="256" t="s">
        <v>2108</v>
      </c>
    </row>
    <row r="14" spans="1:16" ht="52.5" hidden="1" customHeight="1" x14ac:dyDescent="0.25">
      <c r="A14" s="1180"/>
      <c r="B14" s="1182"/>
      <c r="C14" s="1184"/>
      <c r="D14" s="1184"/>
      <c r="E14" s="56" t="s">
        <v>1595</v>
      </c>
      <c r="F14" s="211" t="s">
        <v>1596</v>
      </c>
      <c r="G14" s="1150"/>
      <c r="H14" s="321">
        <v>45200</v>
      </c>
      <c r="I14" s="321">
        <v>45275</v>
      </c>
      <c r="J14" s="1144"/>
      <c r="K14" s="1" t="s">
        <v>1501</v>
      </c>
      <c r="L14" s="175" t="s">
        <v>2109</v>
      </c>
      <c r="M14" s="175"/>
      <c r="N14" s="175" t="s">
        <v>2110</v>
      </c>
      <c r="O14" s="336">
        <v>1</v>
      </c>
      <c r="P14" s="256" t="s">
        <v>2111</v>
      </c>
    </row>
    <row r="15" spans="1:16" ht="63" hidden="1" customHeight="1" x14ac:dyDescent="0.25">
      <c r="A15" s="118">
        <v>12</v>
      </c>
      <c r="B15" s="256" t="s">
        <v>2112</v>
      </c>
      <c r="C15" s="273" t="s">
        <v>2097</v>
      </c>
      <c r="D15" s="243" t="s">
        <v>1400</v>
      </c>
      <c r="E15" s="165" t="s">
        <v>1617</v>
      </c>
      <c r="F15" s="243" t="s">
        <v>1618</v>
      </c>
      <c r="G15" s="148"/>
      <c r="H15" s="320">
        <v>45170</v>
      </c>
      <c r="I15" s="320">
        <v>45275</v>
      </c>
      <c r="J15" s="148" t="s">
        <v>1607</v>
      </c>
      <c r="K15" s="1135" t="s">
        <v>1501</v>
      </c>
      <c r="L15" s="231" t="s">
        <v>2113</v>
      </c>
      <c r="M15" s="231" t="s">
        <v>1686</v>
      </c>
      <c r="N15" s="52" t="s">
        <v>2114</v>
      </c>
      <c r="O15" s="335">
        <v>1</v>
      </c>
      <c r="P15" s="256" t="s">
        <v>2111</v>
      </c>
    </row>
    <row r="16" spans="1:16" ht="88.5" hidden="1" customHeight="1" x14ac:dyDescent="0.25">
      <c r="A16" s="1152">
        <v>16</v>
      </c>
      <c r="B16" s="307" t="s">
        <v>2115</v>
      </c>
      <c r="C16" s="1187" t="s">
        <v>2116</v>
      </c>
      <c r="D16" s="1150" t="s">
        <v>1654</v>
      </c>
      <c r="E16" s="56" t="s">
        <v>1655</v>
      </c>
      <c r="F16" s="231" t="s">
        <v>1656</v>
      </c>
      <c r="G16" s="1144" t="s">
        <v>1351</v>
      </c>
      <c r="H16" s="320">
        <v>45173</v>
      </c>
      <c r="I16" s="320">
        <v>45260</v>
      </c>
      <c r="J16" s="116" t="s">
        <v>1635</v>
      </c>
      <c r="K16" s="1135" t="s">
        <v>1501</v>
      </c>
      <c r="L16" s="245" t="s">
        <v>2117</v>
      </c>
      <c r="M16" s="245"/>
      <c r="N16" s="245" t="s">
        <v>2118</v>
      </c>
      <c r="O16" s="356">
        <v>1</v>
      </c>
      <c r="P16" s="289"/>
    </row>
    <row r="17" spans="1:16" ht="66.75" hidden="1" customHeight="1" x14ac:dyDescent="0.25">
      <c r="A17" s="1152"/>
      <c r="B17" s="126" t="s">
        <v>2119</v>
      </c>
      <c r="C17" s="1187"/>
      <c r="D17" s="1150"/>
      <c r="E17" s="56" t="s">
        <v>1658</v>
      </c>
      <c r="F17" s="231" t="s">
        <v>1659</v>
      </c>
      <c r="G17" s="1144"/>
      <c r="H17" s="320">
        <v>45173</v>
      </c>
      <c r="I17" s="228">
        <v>45504</v>
      </c>
      <c r="J17" s="116" t="s">
        <v>1635</v>
      </c>
      <c r="K17" s="1136" t="s">
        <v>1587</v>
      </c>
      <c r="L17" s="211" t="s">
        <v>2120</v>
      </c>
      <c r="M17" s="211"/>
      <c r="N17" s="243" t="s">
        <v>2121</v>
      </c>
      <c r="O17" s="357">
        <v>0.7</v>
      </c>
      <c r="P17" s="289"/>
    </row>
    <row r="18" spans="1:16" ht="60" x14ac:dyDescent="0.25">
      <c r="A18" s="1152">
        <v>18</v>
      </c>
      <c r="B18" s="1194" t="s">
        <v>2122</v>
      </c>
      <c r="C18" s="1195" t="s">
        <v>2123</v>
      </c>
      <c r="D18" s="1196" t="s">
        <v>1404</v>
      </c>
      <c r="E18" s="52" t="s">
        <v>1668</v>
      </c>
      <c r="F18" s="116" t="s">
        <v>1669</v>
      </c>
      <c r="G18" s="1" t="s">
        <v>1358</v>
      </c>
      <c r="H18" s="320">
        <v>45292</v>
      </c>
      <c r="I18" s="228">
        <v>45657</v>
      </c>
      <c r="J18" s="231" t="s">
        <v>1670</v>
      </c>
      <c r="K18" s="3" t="s">
        <v>1501</v>
      </c>
      <c r="L18" s="253" t="s">
        <v>1686</v>
      </c>
      <c r="M18" s="624"/>
      <c r="N18" s="625"/>
      <c r="O18" s="626">
        <v>0</v>
      </c>
      <c r="P18" s="148" t="s">
        <v>2124</v>
      </c>
    </row>
    <row r="19" spans="1:16" ht="60" x14ac:dyDescent="0.25">
      <c r="A19" s="1152"/>
      <c r="B19" s="1194"/>
      <c r="C19" s="1195"/>
      <c r="D19" s="1196"/>
      <c r="E19" s="45" t="s">
        <v>1671</v>
      </c>
      <c r="F19" s="231" t="s">
        <v>1672</v>
      </c>
      <c r="G19" s="1" t="s">
        <v>1358</v>
      </c>
      <c r="H19" s="320">
        <v>45292</v>
      </c>
      <c r="I19" s="228">
        <v>45657</v>
      </c>
      <c r="J19" s="231" t="s">
        <v>1670</v>
      </c>
      <c r="K19" s="3" t="s">
        <v>1501</v>
      </c>
      <c r="L19" s="253" t="s">
        <v>1686</v>
      </c>
      <c r="M19" s="167"/>
      <c r="N19" s="627"/>
      <c r="O19" s="628">
        <v>0</v>
      </c>
      <c r="P19" s="148" t="s">
        <v>2124</v>
      </c>
    </row>
    <row r="20" spans="1:16" ht="30" x14ac:dyDescent="0.25">
      <c r="A20" s="1152"/>
      <c r="B20" s="1194"/>
      <c r="C20" s="1195"/>
      <c r="D20" s="1196"/>
      <c r="E20" s="52" t="s">
        <v>2125</v>
      </c>
      <c r="F20" s="116" t="s">
        <v>1674</v>
      </c>
      <c r="G20" s="1" t="s">
        <v>1358</v>
      </c>
      <c r="H20" s="320">
        <v>45292</v>
      </c>
      <c r="I20" s="228">
        <v>45657</v>
      </c>
      <c r="J20" s="231" t="s">
        <v>1675</v>
      </c>
      <c r="K20" s="3" t="s">
        <v>1501</v>
      </c>
      <c r="L20" s="253" t="s">
        <v>1686</v>
      </c>
      <c r="M20" s="345"/>
      <c r="N20" s="629"/>
      <c r="O20" s="630">
        <v>0</v>
      </c>
      <c r="P20" s="148" t="s">
        <v>2124</v>
      </c>
    </row>
    <row r="21" spans="1:16" ht="60" x14ac:dyDescent="0.25">
      <c r="A21" s="1152">
        <v>19</v>
      </c>
      <c r="B21" s="1195" t="s">
        <v>2126</v>
      </c>
      <c r="C21" s="1195" t="s">
        <v>2127</v>
      </c>
      <c r="D21" s="1159" t="s">
        <v>1464</v>
      </c>
      <c r="E21" s="52" t="s">
        <v>2128</v>
      </c>
      <c r="F21" s="116" t="s">
        <v>1679</v>
      </c>
      <c r="G21" s="1" t="s">
        <v>1358</v>
      </c>
      <c r="H21" s="320">
        <v>45139</v>
      </c>
      <c r="I21" s="320">
        <v>45169</v>
      </c>
      <c r="J21" s="231" t="s">
        <v>1675</v>
      </c>
      <c r="K21" s="3" t="s">
        <v>1501</v>
      </c>
      <c r="L21" s="348" t="s">
        <v>2129</v>
      </c>
      <c r="M21" s="167"/>
      <c r="N21" s="631" t="s">
        <v>2130</v>
      </c>
      <c r="O21" s="630">
        <v>1</v>
      </c>
      <c r="P21" s="148" t="s">
        <v>2131</v>
      </c>
    </row>
    <row r="22" spans="1:16" ht="30" x14ac:dyDescent="0.25">
      <c r="A22" s="1152"/>
      <c r="B22" s="1195"/>
      <c r="C22" s="1195"/>
      <c r="D22" s="1159"/>
      <c r="E22" s="54" t="s">
        <v>1681</v>
      </c>
      <c r="F22" s="116" t="s">
        <v>1682</v>
      </c>
      <c r="G22" s="1" t="s">
        <v>1358</v>
      </c>
      <c r="H22" s="228">
        <v>45291</v>
      </c>
      <c r="I22" s="228">
        <v>45596</v>
      </c>
      <c r="J22" s="231" t="s">
        <v>1675</v>
      </c>
      <c r="K22" s="3" t="s">
        <v>1501</v>
      </c>
      <c r="L22" s="253" t="s">
        <v>1686</v>
      </c>
      <c r="M22" s="167"/>
      <c r="N22" s="627"/>
      <c r="O22" s="630">
        <v>0</v>
      </c>
      <c r="P22" s="148" t="s">
        <v>2124</v>
      </c>
    </row>
    <row r="23" spans="1:16" ht="30" x14ac:dyDescent="0.25">
      <c r="A23" s="1152"/>
      <c r="B23" s="1195"/>
      <c r="C23" s="1195"/>
      <c r="D23" s="1159"/>
      <c r="E23" s="52" t="s">
        <v>1683</v>
      </c>
      <c r="F23" s="231" t="s">
        <v>1684</v>
      </c>
      <c r="G23" s="1" t="s">
        <v>1358</v>
      </c>
      <c r="H23" s="228">
        <v>45597</v>
      </c>
      <c r="I23" s="228">
        <v>45657</v>
      </c>
      <c r="J23" s="231" t="s">
        <v>1675</v>
      </c>
      <c r="K23" s="3" t="s">
        <v>1501</v>
      </c>
      <c r="L23" s="253" t="s">
        <v>1686</v>
      </c>
      <c r="M23" s="167"/>
      <c r="N23" s="627"/>
      <c r="O23" s="630">
        <v>0</v>
      </c>
      <c r="P23" s="148" t="s">
        <v>2124</v>
      </c>
    </row>
    <row r="24" spans="1:16" ht="167.25" hidden="1" customHeight="1" x14ac:dyDescent="0.25">
      <c r="A24" s="118">
        <v>20</v>
      </c>
      <c r="B24" s="148" t="s">
        <v>2132</v>
      </c>
      <c r="C24" s="319" t="s">
        <v>1686</v>
      </c>
      <c r="D24" s="243" t="s">
        <v>1687</v>
      </c>
      <c r="E24" s="146" t="s">
        <v>1693</v>
      </c>
      <c r="F24" s="231" t="s">
        <v>1694</v>
      </c>
      <c r="G24" s="1" t="s">
        <v>1408</v>
      </c>
      <c r="H24" s="322">
        <v>45201</v>
      </c>
      <c r="I24" s="623">
        <v>45366</v>
      </c>
      <c r="J24" s="231" t="s">
        <v>1690</v>
      </c>
      <c r="K24" s="3" t="s">
        <v>1501</v>
      </c>
      <c r="L24" s="231" t="s">
        <v>2133</v>
      </c>
      <c r="M24" s="231" t="s">
        <v>1686</v>
      </c>
      <c r="N24" s="231" t="s">
        <v>2134</v>
      </c>
      <c r="O24" s="335">
        <v>1</v>
      </c>
      <c r="P24" s="358" t="s">
        <v>2135</v>
      </c>
    </row>
    <row r="25" spans="1:16" ht="165.75" hidden="1" customHeight="1" x14ac:dyDescent="0.25">
      <c r="A25" s="116">
        <v>23</v>
      </c>
      <c r="B25" s="243" t="s">
        <v>1714</v>
      </c>
      <c r="C25" s="207" t="s">
        <v>2136</v>
      </c>
      <c r="D25" s="56" t="s">
        <v>1716</v>
      </c>
      <c r="E25" s="333" t="s">
        <v>1717</v>
      </c>
      <c r="F25" s="148" t="s">
        <v>1718</v>
      </c>
      <c r="G25" s="316" t="s">
        <v>1351</v>
      </c>
      <c r="H25" s="228">
        <v>45352</v>
      </c>
      <c r="I25" s="228">
        <v>45626</v>
      </c>
      <c r="J25" s="53" t="s">
        <v>1709</v>
      </c>
      <c r="K25" s="116" t="s">
        <v>1501</v>
      </c>
      <c r="L25" s="116" t="s">
        <v>1686</v>
      </c>
      <c r="M25" s="116"/>
      <c r="N25" s="116"/>
      <c r="O25" s="116"/>
      <c r="P25" s="148" t="s">
        <v>2124</v>
      </c>
    </row>
    <row r="26" spans="1:16" ht="155.25" hidden="1" customHeight="1" x14ac:dyDescent="0.25">
      <c r="A26" s="116">
        <v>26</v>
      </c>
      <c r="B26" s="126" t="s">
        <v>2137</v>
      </c>
      <c r="C26" s="55" t="s">
        <v>977</v>
      </c>
      <c r="D26" s="163" t="s">
        <v>1737</v>
      </c>
      <c r="E26" s="126" t="s">
        <v>2138</v>
      </c>
      <c r="F26" s="234" t="s">
        <v>1739</v>
      </c>
      <c r="G26" s="148" t="s">
        <v>1351</v>
      </c>
      <c r="H26" s="318">
        <v>45139</v>
      </c>
      <c r="I26" s="318">
        <v>45291</v>
      </c>
      <c r="J26" s="231" t="s">
        <v>1735</v>
      </c>
      <c r="K26" s="116" t="s">
        <v>1501</v>
      </c>
      <c r="L26" s="231" t="s">
        <v>2139</v>
      </c>
      <c r="M26" s="231" t="s">
        <v>1686</v>
      </c>
      <c r="N26" s="231" t="s">
        <v>2140</v>
      </c>
      <c r="O26" s="335">
        <v>1</v>
      </c>
      <c r="P26" s="148" t="s">
        <v>2141</v>
      </c>
    </row>
    <row r="27" spans="1:16" ht="179.25" hidden="1" customHeight="1" x14ac:dyDescent="0.25">
      <c r="A27" s="116">
        <v>27</v>
      </c>
      <c r="B27" s="126" t="s">
        <v>2142</v>
      </c>
      <c r="C27" s="55" t="s">
        <v>1501</v>
      </c>
      <c r="D27" s="163" t="s">
        <v>1741</v>
      </c>
      <c r="E27" s="126" t="s">
        <v>1742</v>
      </c>
      <c r="F27" s="55" t="s">
        <v>1743</v>
      </c>
      <c r="G27" s="148" t="s">
        <v>1351</v>
      </c>
      <c r="H27" s="318">
        <v>45139</v>
      </c>
      <c r="I27" s="318">
        <v>45260</v>
      </c>
      <c r="J27" s="231" t="s">
        <v>1735</v>
      </c>
      <c r="K27" s="116" t="s">
        <v>1501</v>
      </c>
      <c r="L27" s="231" t="s">
        <v>2143</v>
      </c>
      <c r="M27" s="231" t="s">
        <v>1686</v>
      </c>
      <c r="N27" s="116" t="s">
        <v>2144</v>
      </c>
      <c r="O27" s="335">
        <v>1</v>
      </c>
      <c r="P27" s="148" t="s">
        <v>2145</v>
      </c>
    </row>
    <row r="28" spans="1:16" ht="90" hidden="1" customHeight="1" x14ac:dyDescent="0.25">
      <c r="A28" s="1152">
        <v>29</v>
      </c>
      <c r="B28" s="1174" t="s">
        <v>2146</v>
      </c>
      <c r="C28" s="1172" t="s">
        <v>2147</v>
      </c>
      <c r="D28" s="1170" t="s">
        <v>2148</v>
      </c>
      <c r="E28" s="266" t="s">
        <v>2149</v>
      </c>
      <c r="F28" s="266" t="s">
        <v>1753</v>
      </c>
      <c r="G28" s="256" t="s">
        <v>1421</v>
      </c>
      <c r="H28" s="323">
        <v>44936</v>
      </c>
      <c r="I28" s="323">
        <v>45260</v>
      </c>
      <c r="J28" s="252" t="s">
        <v>1754</v>
      </c>
      <c r="K28" s="116" t="s">
        <v>977</v>
      </c>
      <c r="L28" s="148" t="s">
        <v>2150</v>
      </c>
      <c r="M28" s="148"/>
      <c r="N28" s="231" t="s">
        <v>2151</v>
      </c>
      <c r="O28" s="335">
        <v>1</v>
      </c>
      <c r="P28" s="256" t="s">
        <v>2108</v>
      </c>
    </row>
    <row r="29" spans="1:16" ht="45" hidden="1" x14ac:dyDescent="0.25">
      <c r="A29" s="1152"/>
      <c r="B29" s="1174"/>
      <c r="C29" s="1172"/>
      <c r="D29" s="1170"/>
      <c r="E29" s="268" t="s">
        <v>1755</v>
      </c>
      <c r="F29" s="266" t="s">
        <v>1756</v>
      </c>
      <c r="G29" s="256" t="s">
        <v>1421</v>
      </c>
      <c r="H29" s="323">
        <v>45261</v>
      </c>
      <c r="I29" s="323">
        <v>45291</v>
      </c>
      <c r="J29" s="252" t="s">
        <v>1754</v>
      </c>
      <c r="K29" s="116" t="s">
        <v>1501</v>
      </c>
      <c r="L29" s="231" t="s">
        <v>2152</v>
      </c>
      <c r="M29" s="231"/>
      <c r="N29" s="231" t="s">
        <v>2153</v>
      </c>
      <c r="O29" s="356"/>
      <c r="P29" s="618" t="s">
        <v>2154</v>
      </c>
    </row>
    <row r="30" spans="1:16" ht="45" hidden="1" x14ac:dyDescent="0.25">
      <c r="A30" s="1152"/>
      <c r="B30" s="1174"/>
      <c r="C30" s="1172"/>
      <c r="D30" s="1170"/>
      <c r="E30" s="269" t="s">
        <v>1757</v>
      </c>
      <c r="F30" s="266" t="s">
        <v>1758</v>
      </c>
      <c r="G30" s="256" t="s">
        <v>1421</v>
      </c>
      <c r="H30" s="267">
        <v>45292</v>
      </c>
      <c r="I30" s="272" t="s">
        <v>1786</v>
      </c>
      <c r="J30" s="252" t="s">
        <v>1754</v>
      </c>
      <c r="K30" s="148" t="s">
        <v>1519</v>
      </c>
      <c r="L30" s="231" t="s">
        <v>1686</v>
      </c>
      <c r="M30" s="148"/>
      <c r="N30" s="148"/>
      <c r="O30" s="231"/>
      <c r="P30" s="1"/>
    </row>
    <row r="31" spans="1:16" ht="60" hidden="1" x14ac:dyDescent="0.25">
      <c r="A31" s="1152">
        <v>30</v>
      </c>
      <c r="B31" s="1175" t="s">
        <v>2155</v>
      </c>
      <c r="C31" s="1169" t="s">
        <v>977</v>
      </c>
      <c r="D31" s="1167" t="s">
        <v>1423</v>
      </c>
      <c r="E31" s="225" t="s">
        <v>1760</v>
      </c>
      <c r="F31" s="266" t="s">
        <v>1761</v>
      </c>
      <c r="G31" s="256" t="s">
        <v>1424</v>
      </c>
      <c r="H31" s="267">
        <v>45294</v>
      </c>
      <c r="I31" s="267">
        <v>45412</v>
      </c>
      <c r="J31" s="252" t="s">
        <v>1754</v>
      </c>
      <c r="K31" s="116" t="s">
        <v>1501</v>
      </c>
      <c r="L31" s="231" t="s">
        <v>1686</v>
      </c>
      <c r="M31" s="116"/>
      <c r="N31" s="116"/>
      <c r="O31" s="116"/>
      <c r="P31" s="1"/>
    </row>
    <row r="32" spans="1:16" ht="75" hidden="1" x14ac:dyDescent="0.25">
      <c r="A32" s="1152"/>
      <c r="B32" s="1175"/>
      <c r="C32" s="1169"/>
      <c r="D32" s="1167"/>
      <c r="E32" s="227" t="s">
        <v>2156</v>
      </c>
      <c r="F32" s="225" t="s">
        <v>1763</v>
      </c>
      <c r="G32" s="256" t="s">
        <v>1424</v>
      </c>
      <c r="H32" s="267">
        <v>45296</v>
      </c>
      <c r="I32" s="267">
        <v>45534</v>
      </c>
      <c r="J32" s="252" t="s">
        <v>1754</v>
      </c>
      <c r="K32" s="116" t="s">
        <v>1501</v>
      </c>
      <c r="L32" s="231" t="s">
        <v>1686</v>
      </c>
      <c r="M32" s="116"/>
      <c r="N32" s="116"/>
      <c r="O32" s="116"/>
      <c r="P32" s="1"/>
    </row>
    <row r="33" spans="1:16" ht="70.5" hidden="1" customHeight="1" x14ac:dyDescent="0.25">
      <c r="A33" s="1152">
        <v>31</v>
      </c>
      <c r="B33" s="1167" t="s">
        <v>2157</v>
      </c>
      <c r="C33" s="1169" t="s">
        <v>1686</v>
      </c>
      <c r="D33" s="1167" t="s">
        <v>2158</v>
      </c>
      <c r="E33" s="225" t="s">
        <v>1766</v>
      </c>
      <c r="F33" s="227" t="s">
        <v>1767</v>
      </c>
      <c r="G33" s="256" t="s">
        <v>1424</v>
      </c>
      <c r="H33" s="323">
        <v>44936</v>
      </c>
      <c r="I33" s="323">
        <v>45291</v>
      </c>
      <c r="J33" s="252" t="s">
        <v>1754</v>
      </c>
      <c r="K33" s="116" t="s">
        <v>1501</v>
      </c>
      <c r="L33" s="231" t="s">
        <v>2159</v>
      </c>
      <c r="M33" s="231"/>
      <c r="N33" s="116" t="s">
        <v>2160</v>
      </c>
      <c r="O33" s="335">
        <v>1</v>
      </c>
      <c r="P33" s="256" t="s">
        <v>2108</v>
      </c>
    </row>
    <row r="34" spans="1:16" ht="60" hidden="1" x14ac:dyDescent="0.25">
      <c r="A34" s="1152"/>
      <c r="B34" s="1167"/>
      <c r="C34" s="1169"/>
      <c r="D34" s="1167"/>
      <c r="E34" s="225" t="s">
        <v>1768</v>
      </c>
      <c r="F34" s="225" t="s">
        <v>1769</v>
      </c>
      <c r="G34" s="256" t="s">
        <v>1424</v>
      </c>
      <c r="H34" s="323">
        <v>44936</v>
      </c>
      <c r="I34" s="323">
        <v>45291</v>
      </c>
      <c r="J34" s="252" t="s">
        <v>1754</v>
      </c>
      <c r="K34" s="116" t="s">
        <v>1501</v>
      </c>
      <c r="L34" s="231" t="s">
        <v>2161</v>
      </c>
      <c r="M34" s="231"/>
      <c r="N34" s="231" t="s">
        <v>2162</v>
      </c>
      <c r="O34" s="335">
        <v>1</v>
      </c>
      <c r="P34" s="256" t="s">
        <v>2163</v>
      </c>
    </row>
    <row r="35" spans="1:16" ht="114" hidden="1" customHeight="1" x14ac:dyDescent="0.25">
      <c r="A35" s="118">
        <v>33</v>
      </c>
      <c r="B35" s="250" t="s">
        <v>2164</v>
      </c>
      <c r="C35" s="250" t="s">
        <v>2165</v>
      </c>
      <c r="D35" s="328" t="s">
        <v>1428</v>
      </c>
      <c r="E35" s="225" t="s">
        <v>1796</v>
      </c>
      <c r="F35" s="225" t="s">
        <v>2166</v>
      </c>
      <c r="G35" s="256" t="s">
        <v>1380</v>
      </c>
      <c r="H35" s="323">
        <v>45231</v>
      </c>
      <c r="I35" s="252" t="s">
        <v>1786</v>
      </c>
      <c r="J35" s="252" t="s">
        <v>1787</v>
      </c>
      <c r="K35" s="116"/>
      <c r="L35" s="148" t="s">
        <v>2167</v>
      </c>
      <c r="M35" s="148"/>
      <c r="N35" s="116" t="s">
        <v>1413</v>
      </c>
      <c r="O35" s="335">
        <v>0</v>
      </c>
      <c r="P35" s="1"/>
    </row>
    <row r="36" spans="1:16" ht="60" hidden="1" customHeight="1" x14ac:dyDescent="0.25">
      <c r="A36" s="1152">
        <v>32</v>
      </c>
      <c r="B36" s="1165" t="s">
        <v>2168</v>
      </c>
      <c r="C36" s="248" t="s">
        <v>2169</v>
      </c>
      <c r="D36" s="1156" t="s">
        <v>1772</v>
      </c>
      <c r="E36" s="266" t="s">
        <v>1773</v>
      </c>
      <c r="F36" s="227" t="s">
        <v>1774</v>
      </c>
      <c r="G36" s="1143" t="s">
        <v>1351</v>
      </c>
      <c r="H36" s="267">
        <v>45302</v>
      </c>
      <c r="I36" s="267">
        <v>45534</v>
      </c>
      <c r="J36" s="253" t="s">
        <v>1776</v>
      </c>
      <c r="K36" s="116" t="s">
        <v>1501</v>
      </c>
      <c r="L36" s="116" t="s">
        <v>1686</v>
      </c>
      <c r="M36" s="116"/>
      <c r="N36" s="116"/>
      <c r="O36" s="116"/>
      <c r="P36" s="1"/>
    </row>
    <row r="37" spans="1:16" ht="30" hidden="1" x14ac:dyDescent="0.25">
      <c r="A37" s="1152"/>
      <c r="B37" s="1165"/>
      <c r="C37" s="1165" t="s">
        <v>2170</v>
      </c>
      <c r="D37" s="1160"/>
      <c r="E37" s="174" t="s">
        <v>1779</v>
      </c>
      <c r="F37" s="227" t="s">
        <v>1780</v>
      </c>
      <c r="G37" s="1143"/>
      <c r="H37" s="267">
        <v>45302</v>
      </c>
      <c r="I37" s="252" t="s">
        <v>1781</v>
      </c>
      <c r="J37" s="252" t="s">
        <v>1782</v>
      </c>
      <c r="K37" s="116" t="s">
        <v>1501</v>
      </c>
      <c r="L37" s="116" t="s">
        <v>1686</v>
      </c>
      <c r="M37" s="116"/>
      <c r="N37" s="116"/>
      <c r="O37" s="116"/>
      <c r="P37" s="1"/>
    </row>
    <row r="38" spans="1:16" ht="60" hidden="1" x14ac:dyDescent="0.25">
      <c r="A38" s="1152"/>
      <c r="B38" s="1165"/>
      <c r="C38" s="1165"/>
      <c r="D38" s="1160"/>
      <c r="E38" s="170" t="s">
        <v>1784</v>
      </c>
      <c r="F38" s="225" t="s">
        <v>1785</v>
      </c>
      <c r="G38" s="1143"/>
      <c r="H38" s="267">
        <v>45302</v>
      </c>
      <c r="I38" s="252" t="s">
        <v>1786</v>
      </c>
      <c r="J38" s="252" t="s">
        <v>1787</v>
      </c>
      <c r="K38" s="116" t="s">
        <v>1501</v>
      </c>
      <c r="L38" s="116" t="s">
        <v>1686</v>
      </c>
      <c r="M38" s="116"/>
      <c r="N38" s="116"/>
      <c r="O38" s="116"/>
      <c r="P38" s="1"/>
    </row>
    <row r="39" spans="1:16" ht="60" hidden="1" x14ac:dyDescent="0.25">
      <c r="A39" s="1152"/>
      <c r="B39" s="1165"/>
      <c r="C39" s="248" t="s">
        <v>2171</v>
      </c>
      <c r="D39" s="1179"/>
      <c r="E39" s="227" t="s">
        <v>1789</v>
      </c>
      <c r="F39" s="270" t="s">
        <v>1790</v>
      </c>
      <c r="G39" s="1143"/>
      <c r="H39" s="267">
        <v>45302</v>
      </c>
      <c r="I39" s="252" t="s">
        <v>1786</v>
      </c>
      <c r="J39" s="253" t="s">
        <v>1791</v>
      </c>
      <c r="K39" s="116" t="s">
        <v>1501</v>
      </c>
      <c r="L39" s="116" t="s">
        <v>1686</v>
      </c>
      <c r="M39" s="116"/>
      <c r="N39" s="116"/>
      <c r="O39" s="116"/>
      <c r="P39" s="1"/>
    </row>
    <row r="40" spans="1:16" ht="141.75" hidden="1" customHeight="1" x14ac:dyDescent="0.25">
      <c r="A40" s="116">
        <v>34</v>
      </c>
      <c r="B40" s="286" t="s">
        <v>2172</v>
      </c>
      <c r="C40" s="248" t="s">
        <v>977</v>
      </c>
      <c r="D40" s="286" t="s">
        <v>1809</v>
      </c>
      <c r="E40" s="286" t="s">
        <v>1810</v>
      </c>
      <c r="F40" s="227" t="s">
        <v>1811</v>
      </c>
      <c r="G40" s="148" t="s">
        <v>1421</v>
      </c>
      <c r="H40" s="251">
        <v>45292</v>
      </c>
      <c r="I40" s="251">
        <v>45626</v>
      </c>
      <c r="J40" s="252" t="s">
        <v>1801</v>
      </c>
      <c r="K40" s="252" t="s">
        <v>1787</v>
      </c>
      <c r="L40" s="116" t="s">
        <v>1686</v>
      </c>
      <c r="M40" s="252"/>
      <c r="N40" s="252"/>
      <c r="O40" s="252"/>
      <c r="P40" s="1"/>
    </row>
    <row r="41" spans="1:16" ht="75" hidden="1" x14ac:dyDescent="0.25">
      <c r="A41" s="1152">
        <v>35</v>
      </c>
      <c r="B41" s="1165" t="s">
        <v>2173</v>
      </c>
      <c r="C41" s="1165" t="s">
        <v>2174</v>
      </c>
      <c r="D41" s="1167" t="s">
        <v>1814</v>
      </c>
      <c r="E41" s="227" t="s">
        <v>1815</v>
      </c>
      <c r="F41" s="225" t="s">
        <v>1816</v>
      </c>
      <c r="G41" s="148" t="s">
        <v>1421</v>
      </c>
      <c r="H41" s="267">
        <v>45293</v>
      </c>
      <c r="I41" s="252" t="s">
        <v>1817</v>
      </c>
      <c r="J41" s="253" t="s">
        <v>1818</v>
      </c>
      <c r="K41" s="116" t="s">
        <v>977</v>
      </c>
      <c r="L41" s="116" t="s">
        <v>1686</v>
      </c>
      <c r="M41" s="116"/>
      <c r="N41" s="116"/>
      <c r="O41" s="116"/>
      <c r="P41" s="1"/>
    </row>
    <row r="42" spans="1:16" ht="75" hidden="1" x14ac:dyDescent="0.25">
      <c r="A42" s="1152"/>
      <c r="B42" s="1165"/>
      <c r="C42" s="1165"/>
      <c r="D42" s="1167"/>
      <c r="E42" s="174" t="s">
        <v>1819</v>
      </c>
      <c r="F42" s="225" t="s">
        <v>1820</v>
      </c>
      <c r="G42" s="148" t="s">
        <v>1421</v>
      </c>
      <c r="H42" s="267">
        <v>45293</v>
      </c>
      <c r="I42" s="252" t="s">
        <v>1817</v>
      </c>
      <c r="J42" s="253" t="s">
        <v>1801</v>
      </c>
      <c r="K42" s="116" t="s">
        <v>1501</v>
      </c>
      <c r="L42" s="116" t="s">
        <v>1686</v>
      </c>
      <c r="M42" s="116"/>
      <c r="N42" s="116"/>
      <c r="O42" s="116"/>
      <c r="P42" s="1"/>
    </row>
    <row r="43" spans="1:16" ht="315" hidden="1" x14ac:dyDescent="0.25">
      <c r="A43" s="1152">
        <v>38</v>
      </c>
      <c r="B43" s="1176" t="s">
        <v>2175</v>
      </c>
      <c r="C43" s="1178" t="s">
        <v>977</v>
      </c>
      <c r="D43" s="1160" t="s">
        <v>1434</v>
      </c>
      <c r="E43" s="285" t="s">
        <v>1842</v>
      </c>
      <c r="F43" s="284" t="s">
        <v>2176</v>
      </c>
      <c r="G43" s="276" t="s">
        <v>1408</v>
      </c>
      <c r="H43" s="324">
        <v>45225</v>
      </c>
      <c r="I43" s="324">
        <v>45225</v>
      </c>
      <c r="J43" s="250" t="s">
        <v>1844</v>
      </c>
      <c r="K43" s="160" t="s">
        <v>1845</v>
      </c>
      <c r="L43" s="350" t="s">
        <v>2177</v>
      </c>
      <c r="M43" s="160"/>
      <c r="N43" s="349" t="s">
        <v>2178</v>
      </c>
      <c r="O43" s="351">
        <v>1</v>
      </c>
      <c r="P43" s="289" t="s">
        <v>2179</v>
      </c>
    </row>
    <row r="44" spans="1:16" ht="75" hidden="1" x14ac:dyDescent="0.25">
      <c r="A44" s="1152"/>
      <c r="B44" s="1177"/>
      <c r="C44" s="1178"/>
      <c r="D44" s="1179"/>
      <c r="E44" s="285" t="s">
        <v>1846</v>
      </c>
      <c r="F44" s="284" t="s">
        <v>1847</v>
      </c>
      <c r="G44" s="148" t="s">
        <v>1408</v>
      </c>
      <c r="H44" s="277">
        <v>45231</v>
      </c>
      <c r="I44" s="277">
        <v>45412</v>
      </c>
      <c r="J44" s="250" t="s">
        <v>1848</v>
      </c>
      <c r="K44" s="289" t="s">
        <v>1849</v>
      </c>
      <c r="L44" s="55" t="s">
        <v>1686</v>
      </c>
      <c r="M44" s="289"/>
      <c r="N44" s="289"/>
      <c r="O44" s="615"/>
      <c r="P44" s="1"/>
    </row>
    <row r="45" spans="1:16" ht="132.75" hidden="1" customHeight="1" x14ac:dyDescent="0.25">
      <c r="A45" s="1152">
        <v>39</v>
      </c>
      <c r="B45" s="1172" t="s">
        <v>2180</v>
      </c>
      <c r="C45" s="1172" t="s">
        <v>2181</v>
      </c>
      <c r="D45" s="1170" t="s">
        <v>1437</v>
      </c>
      <c r="E45" s="271" t="s">
        <v>1852</v>
      </c>
      <c r="F45" s="250" t="s">
        <v>1853</v>
      </c>
      <c r="G45" s="250" t="s">
        <v>1438</v>
      </c>
      <c r="H45" s="324">
        <v>44935</v>
      </c>
      <c r="I45" s="324">
        <v>45289</v>
      </c>
      <c r="J45" s="253" t="s">
        <v>74</v>
      </c>
      <c r="K45" s="3" t="s">
        <v>977</v>
      </c>
      <c r="L45" s="231" t="s">
        <v>2182</v>
      </c>
      <c r="M45" s="231"/>
      <c r="N45" s="231" t="s">
        <v>2183</v>
      </c>
      <c r="O45" s="335">
        <v>1</v>
      </c>
      <c r="P45" s="256" t="s">
        <v>2108</v>
      </c>
    </row>
    <row r="46" spans="1:16" ht="90" hidden="1" x14ac:dyDescent="0.25">
      <c r="A46" s="1152"/>
      <c r="B46" s="1173"/>
      <c r="C46" s="1173"/>
      <c r="D46" s="1171"/>
      <c r="E46" s="271" t="s">
        <v>2184</v>
      </c>
      <c r="F46" s="250" t="s">
        <v>1856</v>
      </c>
      <c r="G46" s="250" t="s">
        <v>1438</v>
      </c>
      <c r="H46" s="251">
        <v>45306</v>
      </c>
      <c r="I46" s="346">
        <v>45351</v>
      </c>
      <c r="J46" s="253" t="s">
        <v>74</v>
      </c>
      <c r="K46" s="3" t="s">
        <v>977</v>
      </c>
      <c r="L46" s="116" t="s">
        <v>1686</v>
      </c>
      <c r="M46" s="3"/>
      <c r="N46" s="3"/>
      <c r="O46" s="3"/>
      <c r="P46" s="1"/>
    </row>
    <row r="47" spans="1:16" ht="45" hidden="1" x14ac:dyDescent="0.25">
      <c r="A47" s="1152">
        <v>41</v>
      </c>
      <c r="B47" s="1168" t="s">
        <v>2185</v>
      </c>
      <c r="C47" s="1169" t="s">
        <v>1501</v>
      </c>
      <c r="D47" s="1169" t="s">
        <v>1442</v>
      </c>
      <c r="E47" s="250" t="s">
        <v>1864</v>
      </c>
      <c r="F47" s="253" t="s">
        <v>1865</v>
      </c>
      <c r="G47" s="250" t="s">
        <v>1443</v>
      </c>
      <c r="H47" s="251">
        <v>45292</v>
      </c>
      <c r="I47" s="251">
        <v>45380</v>
      </c>
      <c r="J47" s="253" t="s">
        <v>74</v>
      </c>
      <c r="K47" s="3" t="s">
        <v>977</v>
      </c>
      <c r="L47" s="116" t="s">
        <v>1686</v>
      </c>
      <c r="M47" s="3"/>
      <c r="N47" s="3"/>
      <c r="O47" s="3"/>
      <c r="P47" s="1"/>
    </row>
    <row r="48" spans="1:16" ht="45" hidden="1" x14ac:dyDescent="0.25">
      <c r="A48" s="1152"/>
      <c r="B48" s="1168"/>
      <c r="C48" s="1169"/>
      <c r="D48" s="1169"/>
      <c r="E48" s="250" t="s">
        <v>1866</v>
      </c>
      <c r="F48" s="253" t="s">
        <v>1867</v>
      </c>
      <c r="G48" s="250" t="s">
        <v>1443</v>
      </c>
      <c r="H48" s="267">
        <v>45383</v>
      </c>
      <c r="I48" s="267">
        <v>45412</v>
      </c>
      <c r="J48" s="253" t="s">
        <v>74</v>
      </c>
      <c r="K48" s="253" t="s">
        <v>71</v>
      </c>
      <c r="L48" s="116" t="s">
        <v>1686</v>
      </c>
      <c r="M48" s="253"/>
      <c r="N48" s="253"/>
      <c r="O48" s="253"/>
      <c r="P48" s="1"/>
    </row>
    <row r="49" spans="1:16" ht="45" hidden="1" x14ac:dyDescent="0.25">
      <c r="A49" s="1152"/>
      <c r="B49" s="1168"/>
      <c r="C49" s="1169"/>
      <c r="D49" s="1169"/>
      <c r="E49" s="250" t="s">
        <v>1869</v>
      </c>
      <c r="F49" s="253" t="s">
        <v>1870</v>
      </c>
      <c r="G49" s="250" t="s">
        <v>1443</v>
      </c>
      <c r="H49" s="267">
        <v>45413</v>
      </c>
      <c r="I49" s="251">
        <v>45642</v>
      </c>
      <c r="J49" s="253" t="s">
        <v>74</v>
      </c>
      <c r="K49" s="253" t="s">
        <v>71</v>
      </c>
      <c r="L49" s="116" t="s">
        <v>1686</v>
      </c>
      <c r="M49" s="253"/>
      <c r="N49" s="253"/>
      <c r="O49" s="253"/>
      <c r="P49" s="1"/>
    </row>
    <row r="50" spans="1:16" ht="45" hidden="1" customHeight="1" x14ac:dyDescent="0.25">
      <c r="A50" s="1152">
        <v>43</v>
      </c>
      <c r="B50" s="1165" t="s">
        <v>2186</v>
      </c>
      <c r="C50" s="1166" t="s">
        <v>2187</v>
      </c>
      <c r="D50" s="1167" t="s">
        <v>1884</v>
      </c>
      <c r="E50" s="174" t="s">
        <v>1885</v>
      </c>
      <c r="F50" s="174" t="s">
        <v>1886</v>
      </c>
      <c r="G50" s="1144" t="s">
        <v>311</v>
      </c>
      <c r="H50" s="267">
        <v>45323</v>
      </c>
      <c r="I50" s="267">
        <v>45641</v>
      </c>
      <c r="J50" s="253" t="s">
        <v>1887</v>
      </c>
      <c r="K50" s="3" t="s">
        <v>977</v>
      </c>
      <c r="L50" s="116" t="s">
        <v>1686</v>
      </c>
      <c r="M50" s="3"/>
      <c r="N50" s="3"/>
      <c r="O50" s="3"/>
      <c r="P50" s="1"/>
    </row>
    <row r="51" spans="1:16" ht="30" hidden="1" x14ac:dyDescent="0.25">
      <c r="A51" s="1152"/>
      <c r="B51" s="1165"/>
      <c r="C51" s="1166"/>
      <c r="D51" s="1167"/>
      <c r="E51" s="174" t="s">
        <v>1889</v>
      </c>
      <c r="F51" s="174" t="s">
        <v>1890</v>
      </c>
      <c r="G51" s="1144"/>
      <c r="H51" s="267">
        <v>45293</v>
      </c>
      <c r="I51" s="267">
        <v>45641</v>
      </c>
      <c r="J51" s="253" t="s">
        <v>1887</v>
      </c>
      <c r="K51" s="3" t="s">
        <v>977</v>
      </c>
      <c r="L51" s="116" t="s">
        <v>1686</v>
      </c>
      <c r="M51" s="3"/>
      <c r="N51" s="3"/>
      <c r="O51" s="3"/>
      <c r="P51" s="1"/>
    </row>
    <row r="52" spans="1:16" ht="45" hidden="1" x14ac:dyDescent="0.25">
      <c r="A52" s="1152"/>
      <c r="B52" s="1165"/>
      <c r="C52" s="1166"/>
      <c r="D52" s="1167"/>
      <c r="E52" s="174" t="s">
        <v>1891</v>
      </c>
      <c r="F52" s="174" t="s">
        <v>1892</v>
      </c>
      <c r="G52" s="1144"/>
      <c r="H52" s="267">
        <v>45293</v>
      </c>
      <c r="I52" s="267">
        <v>45641</v>
      </c>
      <c r="J52" s="253" t="s">
        <v>1887</v>
      </c>
      <c r="K52" s="3" t="s">
        <v>977</v>
      </c>
      <c r="L52" s="116" t="s">
        <v>1686</v>
      </c>
      <c r="M52" s="3"/>
      <c r="N52" s="3"/>
      <c r="O52" s="3"/>
      <c r="P52" s="1"/>
    </row>
    <row r="53" spans="1:16" ht="45" hidden="1" x14ac:dyDescent="0.25">
      <c r="A53" s="1152"/>
      <c r="B53" s="1165"/>
      <c r="C53" s="1166"/>
      <c r="D53" s="1167"/>
      <c r="E53" s="174" t="s">
        <v>1893</v>
      </c>
      <c r="F53" s="174" t="s">
        <v>1894</v>
      </c>
      <c r="G53" s="1144"/>
      <c r="H53" s="267">
        <v>45293</v>
      </c>
      <c r="I53" s="267">
        <v>45641</v>
      </c>
      <c r="J53" s="253" t="s">
        <v>1887</v>
      </c>
      <c r="K53" s="3" t="s">
        <v>977</v>
      </c>
      <c r="L53" s="116" t="s">
        <v>1686</v>
      </c>
      <c r="M53" s="3"/>
      <c r="N53" s="3"/>
      <c r="O53" s="3"/>
      <c r="P53" s="1"/>
    </row>
    <row r="54" spans="1:16" ht="30" hidden="1" x14ac:dyDescent="0.25">
      <c r="A54" s="1152"/>
      <c r="B54" s="1165"/>
      <c r="C54" s="1166"/>
      <c r="D54" s="1167"/>
      <c r="E54" s="275" t="s">
        <v>1895</v>
      </c>
      <c r="F54" s="174" t="s">
        <v>1896</v>
      </c>
      <c r="G54" s="1144"/>
      <c r="H54" s="267">
        <v>45293</v>
      </c>
      <c r="I54" s="267">
        <v>45641</v>
      </c>
      <c r="J54" s="253" t="s">
        <v>1887</v>
      </c>
      <c r="K54" s="3" t="s">
        <v>977</v>
      </c>
      <c r="L54" s="116" t="s">
        <v>1686</v>
      </c>
      <c r="M54" s="3"/>
      <c r="N54" s="3"/>
      <c r="O54" s="3"/>
      <c r="P54" s="1"/>
    </row>
    <row r="55" spans="1:16" ht="100.5" hidden="1" customHeight="1" x14ac:dyDescent="0.25">
      <c r="A55" s="1152">
        <v>45</v>
      </c>
      <c r="B55" s="1153" t="s">
        <v>2188</v>
      </c>
      <c r="C55" s="1155" t="s">
        <v>2189</v>
      </c>
      <c r="D55" s="1151" t="s">
        <v>2190</v>
      </c>
      <c r="E55" s="273" t="s">
        <v>1917</v>
      </c>
      <c r="F55" s="148" t="s">
        <v>1918</v>
      </c>
      <c r="G55" s="1143" t="s">
        <v>1351</v>
      </c>
      <c r="H55" s="320">
        <v>45170</v>
      </c>
      <c r="I55" s="320">
        <v>45199</v>
      </c>
      <c r="J55" s="53" t="s">
        <v>1919</v>
      </c>
      <c r="K55" s="116" t="s">
        <v>977</v>
      </c>
      <c r="L55" s="245" t="s">
        <v>2191</v>
      </c>
      <c r="M55" s="231"/>
      <c r="N55" s="339" t="s">
        <v>2192</v>
      </c>
      <c r="O55" s="340">
        <v>0</v>
      </c>
      <c r="P55" s="350" t="s">
        <v>2193</v>
      </c>
    </row>
    <row r="56" spans="1:16" ht="43.5" hidden="1" customHeight="1" x14ac:dyDescent="0.25">
      <c r="A56" s="1152"/>
      <c r="B56" s="1153"/>
      <c r="C56" s="1155"/>
      <c r="D56" s="1151"/>
      <c r="E56" s="256" t="s">
        <v>1921</v>
      </c>
      <c r="F56" s="148" t="s">
        <v>1922</v>
      </c>
      <c r="G56" s="1143"/>
      <c r="H56" s="320">
        <v>45170</v>
      </c>
      <c r="I56" s="320">
        <v>45199</v>
      </c>
      <c r="J56" s="53" t="s">
        <v>1919</v>
      </c>
      <c r="K56" s="116" t="s">
        <v>977</v>
      </c>
      <c r="L56" s="231" t="s">
        <v>2194</v>
      </c>
      <c r="M56" s="231"/>
      <c r="N56" s="339" t="s">
        <v>2195</v>
      </c>
      <c r="O56" s="335">
        <v>1</v>
      </c>
      <c r="P56" s="256" t="s">
        <v>2085</v>
      </c>
    </row>
    <row r="57" spans="1:16" ht="45.75" hidden="1" customHeight="1" x14ac:dyDescent="0.25">
      <c r="A57" s="1152"/>
      <c r="B57" s="1154"/>
      <c r="C57" s="1132"/>
      <c r="D57" s="1156"/>
      <c r="E57" s="256" t="s">
        <v>1923</v>
      </c>
      <c r="F57" s="148" t="s">
        <v>1924</v>
      </c>
      <c r="G57" s="1143"/>
      <c r="H57" s="320">
        <v>45200</v>
      </c>
      <c r="I57" s="320">
        <v>45230</v>
      </c>
      <c r="J57" s="53" t="s">
        <v>1919</v>
      </c>
      <c r="K57" s="116" t="s">
        <v>977</v>
      </c>
      <c r="L57" s="245" t="s">
        <v>2196</v>
      </c>
      <c r="M57" s="231"/>
      <c r="N57" s="116" t="s">
        <v>1686</v>
      </c>
      <c r="O57" s="340">
        <v>0</v>
      </c>
      <c r="P57" s="350" t="s">
        <v>2197</v>
      </c>
    </row>
    <row r="58" spans="1:16" ht="77.25" hidden="1" customHeight="1" x14ac:dyDescent="0.25">
      <c r="A58" s="1135">
        <v>47</v>
      </c>
      <c r="B58" s="1150" t="s">
        <v>2198</v>
      </c>
      <c r="C58" s="1150" t="s">
        <v>1501</v>
      </c>
      <c r="D58" s="1151" t="s">
        <v>1936</v>
      </c>
      <c r="E58" s="329" t="s">
        <v>1937</v>
      </c>
      <c r="F58" s="166" t="s">
        <v>1938</v>
      </c>
      <c r="G58" s="55" t="s">
        <v>1443</v>
      </c>
      <c r="H58" s="279">
        <v>45292</v>
      </c>
      <c r="I58" s="279" t="s">
        <v>1939</v>
      </c>
      <c r="J58" s="278" t="s">
        <v>1844</v>
      </c>
      <c r="K58" s="116" t="s">
        <v>977</v>
      </c>
      <c r="L58" s="116" t="s">
        <v>1686</v>
      </c>
      <c r="M58" s="116"/>
      <c r="N58" s="116"/>
      <c r="O58" s="116"/>
      <c r="P58" s="116" t="s">
        <v>2199</v>
      </c>
    </row>
    <row r="59" spans="1:16" ht="81.75" hidden="1" customHeight="1" x14ac:dyDescent="0.25">
      <c r="A59" s="1135"/>
      <c r="B59" s="1150"/>
      <c r="C59" s="1150"/>
      <c r="D59" s="1151"/>
      <c r="E59" s="329" t="s">
        <v>1941</v>
      </c>
      <c r="F59" s="166" t="s">
        <v>1942</v>
      </c>
      <c r="G59" s="55" t="s">
        <v>1443</v>
      </c>
      <c r="H59" s="279">
        <v>45334</v>
      </c>
      <c r="I59" s="279" t="s">
        <v>1939</v>
      </c>
      <c r="J59" s="278" t="s">
        <v>1844</v>
      </c>
      <c r="K59" s="116" t="s">
        <v>977</v>
      </c>
      <c r="L59" s="116" t="s">
        <v>1686</v>
      </c>
      <c r="M59" s="116"/>
      <c r="N59" s="116"/>
      <c r="O59" s="116"/>
      <c r="P59" s="116" t="s">
        <v>2199</v>
      </c>
    </row>
    <row r="60" spans="1:16" ht="120" hidden="1" x14ac:dyDescent="0.25">
      <c r="A60" s="1157">
        <v>54</v>
      </c>
      <c r="B60" s="1158" t="s">
        <v>2200</v>
      </c>
      <c r="C60" s="1160" t="s">
        <v>1501</v>
      </c>
      <c r="D60" s="1160" t="s">
        <v>1994</v>
      </c>
      <c r="E60" s="119" t="s">
        <v>2201</v>
      </c>
      <c r="F60" s="166" t="s">
        <v>1996</v>
      </c>
      <c r="G60" s="164" t="s">
        <v>1443</v>
      </c>
      <c r="H60" s="325">
        <v>45199</v>
      </c>
      <c r="I60" s="325">
        <v>45289</v>
      </c>
      <c r="J60" s="243" t="s">
        <v>1844</v>
      </c>
      <c r="K60" s="1" t="s">
        <v>1501</v>
      </c>
      <c r="L60" s="273" t="s">
        <v>2202</v>
      </c>
      <c r="M60" s="52"/>
      <c r="N60" s="352" t="s">
        <v>2203</v>
      </c>
      <c r="O60" s="353">
        <v>1</v>
      </c>
      <c r="P60" s="289" t="s">
        <v>2204</v>
      </c>
    </row>
    <row r="61" spans="1:16" ht="63" hidden="1" customHeight="1" x14ac:dyDescent="0.25">
      <c r="A61" s="1135"/>
      <c r="B61" s="1159"/>
      <c r="C61" s="1151"/>
      <c r="D61" s="1151"/>
      <c r="E61" s="330" t="s">
        <v>2205</v>
      </c>
      <c r="F61" s="299" t="s">
        <v>1998</v>
      </c>
      <c r="G61" s="164" t="s">
        <v>1443</v>
      </c>
      <c r="H61" s="300">
        <v>45292</v>
      </c>
      <c r="I61" s="300" t="s">
        <v>1786</v>
      </c>
      <c r="J61" s="243" t="s">
        <v>1844</v>
      </c>
      <c r="K61" s="1" t="s">
        <v>1929</v>
      </c>
      <c r="L61" s="116" t="s">
        <v>1686</v>
      </c>
      <c r="M61" s="1"/>
      <c r="N61" s="1"/>
      <c r="O61" s="3"/>
      <c r="P61" s="116" t="s">
        <v>2199</v>
      </c>
    </row>
    <row r="62" spans="1:16" ht="42.75" hidden="1" customHeight="1" x14ac:dyDescent="0.25">
      <c r="A62" s="1157">
        <v>55</v>
      </c>
      <c r="B62" s="1161" t="s">
        <v>2206</v>
      </c>
      <c r="C62" s="1162"/>
      <c r="D62" s="1164" t="s">
        <v>2001</v>
      </c>
      <c r="E62" s="1148" t="s">
        <v>2207</v>
      </c>
      <c r="F62" s="1138" t="s">
        <v>2003</v>
      </c>
      <c r="G62" s="1139" t="s">
        <v>1443</v>
      </c>
      <c r="H62" s="1140">
        <v>45199</v>
      </c>
      <c r="I62" s="1140">
        <v>45290</v>
      </c>
      <c r="J62" s="1141" t="s">
        <v>1844</v>
      </c>
      <c r="K62" s="1142" t="s">
        <v>1501</v>
      </c>
      <c r="L62" s="1123" t="s">
        <v>2208</v>
      </c>
      <c r="M62" s="347"/>
      <c r="N62" s="1126" t="s">
        <v>2209</v>
      </c>
      <c r="O62" s="1129">
        <v>1</v>
      </c>
      <c r="P62" s="1132" t="s">
        <v>2210</v>
      </c>
    </row>
    <row r="63" spans="1:16" ht="15" hidden="1" customHeight="1" x14ac:dyDescent="0.25">
      <c r="A63" s="1135"/>
      <c r="B63" s="1150"/>
      <c r="C63" s="1163"/>
      <c r="D63" s="1151"/>
      <c r="E63" s="1149"/>
      <c r="F63" s="1138"/>
      <c r="G63" s="1139"/>
      <c r="H63" s="1140"/>
      <c r="I63" s="1140"/>
      <c r="J63" s="1141"/>
      <c r="K63" s="1142"/>
      <c r="L63" s="1124"/>
      <c r="M63" s="343"/>
      <c r="N63" s="1127"/>
      <c r="O63" s="1130"/>
      <c r="P63" s="1133"/>
    </row>
    <row r="64" spans="1:16" ht="15" hidden="1" customHeight="1" x14ac:dyDescent="0.25">
      <c r="A64" s="1135"/>
      <c r="B64" s="1150"/>
      <c r="C64" s="1163"/>
      <c r="D64" s="1151"/>
      <c r="E64" s="1149"/>
      <c r="F64" s="1138"/>
      <c r="G64" s="1139"/>
      <c r="H64" s="1140"/>
      <c r="I64" s="1140"/>
      <c r="J64" s="1141"/>
      <c r="K64" s="1142"/>
      <c r="L64" s="1125"/>
      <c r="M64" s="344"/>
      <c r="N64" s="1128"/>
      <c r="O64" s="1131"/>
      <c r="P64" s="1134"/>
    </row>
    <row r="65" spans="1:16" ht="45" hidden="1" x14ac:dyDescent="0.25">
      <c r="A65" s="1135"/>
      <c r="B65" s="1150"/>
      <c r="C65" s="1163"/>
      <c r="D65" s="1151"/>
      <c r="E65" s="331" t="s">
        <v>2211</v>
      </c>
      <c r="F65" s="179" t="s">
        <v>2006</v>
      </c>
      <c r="G65" s="164" t="s">
        <v>1443</v>
      </c>
      <c r="H65" s="302">
        <v>45293</v>
      </c>
      <c r="I65" s="302">
        <v>45641</v>
      </c>
      <c r="J65" s="243" t="s">
        <v>1844</v>
      </c>
      <c r="K65" s="1" t="s">
        <v>1501</v>
      </c>
      <c r="L65" s="116" t="s">
        <v>1686</v>
      </c>
      <c r="M65" s="1"/>
      <c r="N65" s="1"/>
      <c r="O65" s="3"/>
      <c r="P65" s="116" t="s">
        <v>2199</v>
      </c>
    </row>
    <row r="66" spans="1:16" ht="106.5" hidden="1" customHeight="1" x14ac:dyDescent="0.25">
      <c r="A66" s="1152">
        <v>56</v>
      </c>
      <c r="B66" s="1141" t="s">
        <v>2212</v>
      </c>
      <c r="C66" s="1156" t="s">
        <v>2213</v>
      </c>
      <c r="D66" s="1141" t="s">
        <v>2009</v>
      </c>
      <c r="E66" s="166" t="s">
        <v>2010</v>
      </c>
      <c r="F66" s="166" t="s">
        <v>2214</v>
      </c>
      <c r="G66" s="164" t="s">
        <v>1443</v>
      </c>
      <c r="H66" s="326">
        <v>45231</v>
      </c>
      <c r="I66" s="326">
        <v>45275</v>
      </c>
      <c r="J66" s="301" t="s">
        <v>1844</v>
      </c>
      <c r="K66" s="1" t="s">
        <v>1501</v>
      </c>
      <c r="L66" s="273" t="s">
        <v>2215</v>
      </c>
      <c r="M66" s="256"/>
      <c r="N66" s="354" t="s">
        <v>2216</v>
      </c>
      <c r="O66" s="355">
        <v>1</v>
      </c>
      <c r="P66" s="289" t="s">
        <v>2217</v>
      </c>
    </row>
    <row r="67" spans="1:16" ht="87" hidden="1" customHeight="1" x14ac:dyDescent="0.25">
      <c r="A67" s="1157"/>
      <c r="B67" s="1161"/>
      <c r="C67" s="1160"/>
      <c r="D67" s="1161"/>
      <c r="E67" s="166" t="s">
        <v>2218</v>
      </c>
      <c r="F67" s="166" t="s">
        <v>2013</v>
      </c>
      <c r="G67" s="164" t="s">
        <v>1443</v>
      </c>
      <c r="H67" s="326">
        <v>45231</v>
      </c>
      <c r="I67" s="326">
        <v>45275</v>
      </c>
      <c r="J67" s="301" t="s">
        <v>1844</v>
      </c>
      <c r="K67" s="175" t="s">
        <v>2014</v>
      </c>
      <c r="L67" s="273" t="s">
        <v>2219</v>
      </c>
      <c r="M67" s="276"/>
      <c r="N67" s="273" t="s">
        <v>2220</v>
      </c>
      <c r="O67" s="355">
        <v>1</v>
      </c>
      <c r="P67" s="341" t="s">
        <v>2221</v>
      </c>
    </row>
    <row r="68" spans="1:16" ht="120" hidden="1" x14ac:dyDescent="0.25">
      <c r="A68" s="1180"/>
      <c r="B68" s="1191"/>
      <c r="C68" s="1179"/>
      <c r="D68" s="1191"/>
      <c r="E68" s="166" t="s">
        <v>2222</v>
      </c>
      <c r="F68" s="166" t="s">
        <v>2016</v>
      </c>
      <c r="G68" s="164" t="s">
        <v>1443</v>
      </c>
      <c r="H68" s="326">
        <v>44937</v>
      </c>
      <c r="I68" s="326" t="s">
        <v>2017</v>
      </c>
      <c r="J68" s="243" t="s">
        <v>1844</v>
      </c>
      <c r="K68" s="1"/>
      <c r="L68" s="273" t="s">
        <v>2223</v>
      </c>
      <c r="M68" s="1"/>
      <c r="N68" s="273" t="s">
        <v>2224</v>
      </c>
      <c r="O68" s="353">
        <v>1</v>
      </c>
      <c r="P68" s="341" t="s">
        <v>2225</v>
      </c>
    </row>
    <row r="69" spans="1:16" hidden="1" x14ac:dyDescent="0.25">
      <c r="N69" s="616" t="s">
        <v>2226</v>
      </c>
      <c r="O69" s="617">
        <v>0.92</v>
      </c>
    </row>
    <row r="71" spans="1:16" x14ac:dyDescent="0.25">
      <c r="N71" s="620" t="s">
        <v>2227</v>
      </c>
      <c r="O71" s="619">
        <v>0.92</v>
      </c>
    </row>
    <row r="73" spans="1:16" x14ac:dyDescent="0.25">
      <c r="L73" s="19"/>
      <c r="M73" s="19"/>
    </row>
  </sheetData>
  <autoFilter ref="A4:P69" xr:uid="{4149F7AA-B487-4806-9807-73ECD0E03177}">
    <filterColumn colId="1" showButton="0"/>
    <filterColumn colId="9">
      <filters>
        <filter val="SAF-Gestión Humana"/>
        <filter val="SAF-Gestión Humana_x000a_SAF - Gestión Administrativa"/>
      </filters>
    </filterColumn>
  </autoFilter>
  <mergeCells count="114">
    <mergeCell ref="D66:D68"/>
    <mergeCell ref="C66:C68"/>
    <mergeCell ref="B66:B68"/>
    <mergeCell ref="A66:A68"/>
    <mergeCell ref="G6:G7"/>
    <mergeCell ref="A6:A7"/>
    <mergeCell ref="B6:B7"/>
    <mergeCell ref="C6:C7"/>
    <mergeCell ref="D6:D7"/>
    <mergeCell ref="A18:A20"/>
    <mergeCell ref="B18:B20"/>
    <mergeCell ref="C18:C20"/>
    <mergeCell ref="D18:D20"/>
    <mergeCell ref="A21:A23"/>
    <mergeCell ref="B21:B23"/>
    <mergeCell ref="C21:C23"/>
    <mergeCell ref="D21:D23"/>
    <mergeCell ref="A33:A34"/>
    <mergeCell ref="B33:B34"/>
    <mergeCell ref="C33:C34"/>
    <mergeCell ref="D33:D34"/>
    <mergeCell ref="A36:A39"/>
    <mergeCell ref="B36:B39"/>
    <mergeCell ref="D36:D39"/>
    <mergeCell ref="B2:J2"/>
    <mergeCell ref="A4:A5"/>
    <mergeCell ref="B4:C5"/>
    <mergeCell ref="D4:D5"/>
    <mergeCell ref="E4:E5"/>
    <mergeCell ref="F4:F5"/>
    <mergeCell ref="G4:G5"/>
    <mergeCell ref="H4:H5"/>
    <mergeCell ref="I4:I5"/>
    <mergeCell ref="J4:J5"/>
    <mergeCell ref="A13:A14"/>
    <mergeCell ref="B13:B14"/>
    <mergeCell ref="C13:C14"/>
    <mergeCell ref="D13:D14"/>
    <mergeCell ref="G13:G14"/>
    <mergeCell ref="G16:G17"/>
    <mergeCell ref="A8:A10"/>
    <mergeCell ref="B8:B10"/>
    <mergeCell ref="C8:C10"/>
    <mergeCell ref="D8:D10"/>
    <mergeCell ref="G8:G10"/>
    <mergeCell ref="A16:A17"/>
    <mergeCell ref="C16:C17"/>
    <mergeCell ref="D16:D17"/>
    <mergeCell ref="A28:A30"/>
    <mergeCell ref="B28:B30"/>
    <mergeCell ref="C28:C30"/>
    <mergeCell ref="D28:D30"/>
    <mergeCell ref="A31:A32"/>
    <mergeCell ref="B31:B32"/>
    <mergeCell ref="C31:C32"/>
    <mergeCell ref="D31:D32"/>
    <mergeCell ref="A43:A44"/>
    <mergeCell ref="B43:B44"/>
    <mergeCell ref="C43:C44"/>
    <mergeCell ref="D43:D44"/>
    <mergeCell ref="A41:A42"/>
    <mergeCell ref="B41:B42"/>
    <mergeCell ref="C41:C42"/>
    <mergeCell ref="D41:D42"/>
    <mergeCell ref="C37:C38"/>
    <mergeCell ref="A50:A54"/>
    <mergeCell ref="B50:B54"/>
    <mergeCell ref="C50:C54"/>
    <mergeCell ref="D50:D54"/>
    <mergeCell ref="G50:G54"/>
    <mergeCell ref="A45:A46"/>
    <mergeCell ref="A47:A49"/>
    <mergeCell ref="B47:B49"/>
    <mergeCell ref="C47:C49"/>
    <mergeCell ref="D47:D49"/>
    <mergeCell ref="D45:D46"/>
    <mergeCell ref="C45:C46"/>
    <mergeCell ref="B45:B46"/>
    <mergeCell ref="E62:E64"/>
    <mergeCell ref="A58:A59"/>
    <mergeCell ref="B58:B59"/>
    <mergeCell ref="C58:C59"/>
    <mergeCell ref="D58:D59"/>
    <mergeCell ref="A55:A57"/>
    <mergeCell ref="B55:B57"/>
    <mergeCell ref="C55:C57"/>
    <mergeCell ref="D55:D57"/>
    <mergeCell ref="A60:A61"/>
    <mergeCell ref="B60:B61"/>
    <mergeCell ref="C60:C61"/>
    <mergeCell ref="D60:D61"/>
    <mergeCell ref="A62:A65"/>
    <mergeCell ref="B62:B65"/>
    <mergeCell ref="C62:C65"/>
    <mergeCell ref="D62:D65"/>
    <mergeCell ref="L62:L64"/>
    <mergeCell ref="N62:N64"/>
    <mergeCell ref="O62:O64"/>
    <mergeCell ref="P62:P64"/>
    <mergeCell ref="K15:K17"/>
    <mergeCell ref="K4:K5"/>
    <mergeCell ref="F62:F64"/>
    <mergeCell ref="G62:G64"/>
    <mergeCell ref="H62:H64"/>
    <mergeCell ref="I62:I64"/>
    <mergeCell ref="J62:J64"/>
    <mergeCell ref="K62:K64"/>
    <mergeCell ref="G36:G39"/>
    <mergeCell ref="J13:J14"/>
    <mergeCell ref="P4:P5"/>
    <mergeCell ref="O4:O5"/>
    <mergeCell ref="L4:L5"/>
    <mergeCell ref="N4:N5"/>
    <mergeCell ref="G55:G57"/>
  </mergeCells>
  <dataValidations count="3">
    <dataValidation allowBlank="1" showInputMessage="1" showErrorMessage="1" promptTitle="AVANCE CUALITATIVO" prompt="Describa el avance cualitativo acorde con la actividad propuesta" sqref="L4:M5" xr:uid="{BE5AE6F3-F0F0-448E-AC10-88DFC0AFC248}"/>
    <dataValidation allowBlank="1" showInputMessage="1" showErrorMessage="1" promptTitle="EVIDENCIA" prompt="Relacione el nombre de la evidencia, este mismo se relaciona en la carpte de evidencias y debe corresponder a la que se registro en la columna &quot;F&quot;" sqref="N4:N5" xr:uid="{E8C5300B-ED42-4B3E-8449-22DC5EC9909F}"/>
    <dataValidation allowBlank="1" showInputMessage="1" showErrorMessage="1" promptTitle="% AVANCE" prompt="Diligencie el % de avance con corte a dic de 2023 " sqref="O4:O5" xr:uid="{4DA99AED-F8A5-4700-A911-CE64FA89CE25}"/>
  </dataValidations>
  <hyperlinks>
    <hyperlink ref="N55" r:id="rId1" xr:uid="{26FDE1F6-0612-4849-8F6B-1C0DD40CC12D}"/>
    <hyperlink ref="N56" r:id="rId2" display="https://gespro.anla.gov.co:4434/" xr:uid="{E790988B-C973-4A4D-B410-F50EAB73A29F}"/>
    <hyperlink ref="N66" r:id="rId3" display="https://anla-my.sharepoint.com/personal/dpatino_anla_gov_co1/_layouts/15/onedrive.aspx?id=%2Fsites%2FOTI%2FDocumentos%20compartidos%2FISO%2027001&amp;listurl=https%3A%2F%2Fanla%2Esharepoint%2Ecom%2Fsites%2FOTI%2FDocumentos%20compartidos&amp;viewid=1b3388b7%2D33b3%2D47c9%2Db96d%2D27a0109d162f&amp;view=0" xr:uid="{90BACF8A-4BC5-4191-8CFD-FCC2968F6A05}"/>
  </hyperlinks>
  <pageMargins left="0.7" right="0.7" top="0.75" bottom="0.75" header="0.3" footer="0.3"/>
  <pageSetup orientation="portrait"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r:uid="{211587F6-63D4-4E93-9BF1-E7CDCAE0F727}">
          <x14:formula1>
            <xm:f>Hoja2!$A$3:$A$21</xm:f>
          </x14:formula1>
          <xm:sqref>G8 G58:G62 G28:G35 G65:G68</xm:sqref>
        </x14:dataValidation>
        <x14:dataValidation type="list" allowBlank="1" showInputMessage="1" showErrorMessage="1" xr:uid="{304D14FD-8C21-4F88-848B-A5C322E93C9C}">
          <x14:formula1>
            <xm:f>Hoja2!$A$3:$A$20</xm:f>
          </x14:formula1>
          <xm:sqref>G6 G55 G15:G16 G36 G11:G13 G18:G27 G40:G50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EDEB3-881F-444F-8235-C30F198A91B7}">
  <dimension ref="A1:L74"/>
  <sheetViews>
    <sheetView topLeftCell="A31" zoomScale="80" zoomScaleNormal="80" workbookViewId="0">
      <selection activeCell="A41" sqref="A41"/>
    </sheetView>
  </sheetViews>
  <sheetFormatPr baseColWidth="10" defaultColWidth="11.42578125" defaultRowHeight="15" x14ac:dyDescent="0.25"/>
  <cols>
    <col min="1" max="1" width="5.140625" customWidth="1"/>
    <col min="2" max="2" width="68" customWidth="1"/>
    <col min="3" max="3" width="25.42578125" customWidth="1"/>
    <col min="4" max="4" width="31.28515625" customWidth="1"/>
    <col min="5" max="5" width="23.28515625" customWidth="1"/>
    <col min="6" max="6" width="24.85546875" customWidth="1"/>
    <col min="7" max="7" width="17.42578125" customWidth="1"/>
    <col min="12" max="12" width="17.42578125" customWidth="1"/>
  </cols>
  <sheetData>
    <row r="1" spans="1:12" ht="15.75" thickBot="1" x14ac:dyDescent="0.3">
      <c r="A1" s="691" t="s">
        <v>148</v>
      </c>
      <c r="B1" s="691"/>
      <c r="C1" t="s">
        <v>149</v>
      </c>
      <c r="D1" t="s">
        <v>150</v>
      </c>
      <c r="E1" t="s">
        <v>151</v>
      </c>
      <c r="F1" t="s">
        <v>152</v>
      </c>
      <c r="G1" t="s">
        <v>153</v>
      </c>
    </row>
    <row r="2" spans="1:12" ht="24" customHeight="1" x14ac:dyDescent="0.25">
      <c r="A2" s="128" t="s">
        <v>154</v>
      </c>
      <c r="B2" s="129" t="s">
        <v>155</v>
      </c>
      <c r="C2" t="s">
        <v>46</v>
      </c>
      <c r="D2" s="77" t="s">
        <v>156</v>
      </c>
      <c r="E2" s="77" t="s">
        <v>156</v>
      </c>
      <c r="F2" s="81" t="s">
        <v>157</v>
      </c>
      <c r="G2" s="106" t="s">
        <v>158</v>
      </c>
      <c r="I2" s="692" t="s">
        <v>159</v>
      </c>
      <c r="J2" s="693"/>
      <c r="L2" t="s">
        <v>160</v>
      </c>
    </row>
    <row r="3" spans="1:12" ht="27" customHeight="1" x14ac:dyDescent="0.25">
      <c r="A3" s="128" t="s">
        <v>161</v>
      </c>
      <c r="B3" s="129" t="s">
        <v>162</v>
      </c>
      <c r="C3" t="s">
        <v>163</v>
      </c>
      <c r="D3" s="79" t="s">
        <v>164</v>
      </c>
      <c r="E3" s="91" t="s">
        <v>165</v>
      </c>
      <c r="F3" s="107" t="s">
        <v>166</v>
      </c>
      <c r="G3" s="107" t="s">
        <v>167</v>
      </c>
      <c r="I3" s="57" t="s">
        <v>168</v>
      </c>
      <c r="J3" s="114" t="s">
        <v>169</v>
      </c>
      <c r="L3" t="s">
        <v>170</v>
      </c>
    </row>
    <row r="4" spans="1:12" ht="24" customHeight="1" x14ac:dyDescent="0.25">
      <c r="A4" s="128" t="s">
        <v>171</v>
      </c>
      <c r="B4" s="129" t="s">
        <v>172</v>
      </c>
      <c r="C4" t="s">
        <v>173</v>
      </c>
      <c r="D4" s="80" t="s">
        <v>174</v>
      </c>
      <c r="E4" s="86" t="s">
        <v>175</v>
      </c>
      <c r="F4" s="97" t="s">
        <v>176</v>
      </c>
      <c r="G4" s="97" t="s">
        <v>177</v>
      </c>
      <c r="I4" s="58" t="s">
        <v>168</v>
      </c>
      <c r="J4" s="114" t="s">
        <v>164</v>
      </c>
      <c r="L4" t="s">
        <v>178</v>
      </c>
    </row>
    <row r="5" spans="1:12" ht="29.25" customHeight="1" x14ac:dyDescent="0.25">
      <c r="A5" s="128" t="s">
        <v>179</v>
      </c>
      <c r="B5" s="129" t="s">
        <v>180</v>
      </c>
      <c r="C5" t="s">
        <v>181</v>
      </c>
      <c r="D5" s="81" t="s">
        <v>182</v>
      </c>
      <c r="E5" s="90" t="s">
        <v>183</v>
      </c>
      <c r="F5" s="110" t="s">
        <v>184</v>
      </c>
      <c r="G5" s="94" t="s">
        <v>185</v>
      </c>
      <c r="I5" s="59" t="s">
        <v>168</v>
      </c>
      <c r="J5" s="114" t="s">
        <v>186</v>
      </c>
      <c r="L5" t="s">
        <v>187</v>
      </c>
    </row>
    <row r="6" spans="1:12" ht="28.5" customHeight="1" x14ac:dyDescent="0.25">
      <c r="A6" s="128" t="s">
        <v>188</v>
      </c>
      <c r="B6" s="129" t="s">
        <v>189</v>
      </c>
      <c r="C6" t="s">
        <v>190</v>
      </c>
      <c r="D6" s="82" t="s">
        <v>191</v>
      </c>
      <c r="E6" s="83" t="s">
        <v>192</v>
      </c>
      <c r="F6" s="97" t="s">
        <v>193</v>
      </c>
      <c r="G6" s="108" t="s">
        <v>194</v>
      </c>
      <c r="I6" s="60" t="s">
        <v>168</v>
      </c>
      <c r="J6" s="114" t="s">
        <v>195</v>
      </c>
      <c r="L6" t="s">
        <v>196</v>
      </c>
    </row>
    <row r="7" spans="1:12" ht="31.5" customHeight="1" x14ac:dyDescent="0.25">
      <c r="A7" s="128" t="s">
        <v>197</v>
      </c>
      <c r="B7" s="129" t="s">
        <v>198</v>
      </c>
      <c r="C7" t="s">
        <v>199</v>
      </c>
      <c r="D7" s="83" t="s">
        <v>200</v>
      </c>
      <c r="E7" s="86" t="s">
        <v>201</v>
      </c>
      <c r="F7" s="80" t="s">
        <v>202</v>
      </c>
      <c r="G7" s="107" t="s">
        <v>203</v>
      </c>
      <c r="I7" s="61" t="s">
        <v>168</v>
      </c>
      <c r="J7" s="114" t="s">
        <v>204</v>
      </c>
    </row>
    <row r="8" spans="1:12" ht="41.25" customHeight="1" x14ac:dyDescent="0.25">
      <c r="A8" s="128" t="s">
        <v>205</v>
      </c>
      <c r="B8" s="129" t="s">
        <v>206</v>
      </c>
      <c r="D8" s="84" t="s">
        <v>207</v>
      </c>
      <c r="E8" s="83" t="s">
        <v>208</v>
      </c>
      <c r="F8" s="80" t="s">
        <v>209</v>
      </c>
      <c r="G8" s="97" t="s">
        <v>210</v>
      </c>
      <c r="I8" s="62" t="s">
        <v>168</v>
      </c>
      <c r="J8" s="114" t="s">
        <v>211</v>
      </c>
    </row>
    <row r="9" spans="1:12" ht="31.5" customHeight="1" x14ac:dyDescent="0.25">
      <c r="A9" s="128" t="s">
        <v>212</v>
      </c>
      <c r="B9" s="129" t="s">
        <v>213</v>
      </c>
      <c r="D9" s="84" t="s">
        <v>214</v>
      </c>
      <c r="E9" s="83" t="s">
        <v>215</v>
      </c>
      <c r="F9" s="80" t="s">
        <v>216</v>
      </c>
      <c r="G9" s="97" t="s">
        <v>217</v>
      </c>
      <c r="I9" s="63" t="s">
        <v>168</v>
      </c>
      <c r="J9" s="114" t="s">
        <v>218</v>
      </c>
      <c r="L9" t="s">
        <v>160</v>
      </c>
    </row>
    <row r="10" spans="1:12" ht="33" customHeight="1" x14ac:dyDescent="0.25">
      <c r="A10" s="128" t="s">
        <v>219</v>
      </c>
      <c r="B10" s="129" t="s">
        <v>220</v>
      </c>
      <c r="D10" s="85" t="s">
        <v>221</v>
      </c>
      <c r="E10" s="83" t="s">
        <v>200</v>
      </c>
      <c r="F10" s="81" t="s">
        <v>222</v>
      </c>
      <c r="G10" s="80" t="s">
        <v>223</v>
      </c>
      <c r="I10" s="64" t="s">
        <v>168</v>
      </c>
      <c r="J10" s="114" t="s">
        <v>224</v>
      </c>
      <c r="L10" t="s">
        <v>170</v>
      </c>
    </row>
    <row r="11" spans="1:12" ht="33.75" customHeight="1" x14ac:dyDescent="0.25">
      <c r="A11" s="128" t="s">
        <v>225</v>
      </c>
      <c r="B11" s="129" t="s">
        <v>226</v>
      </c>
      <c r="D11" s="77" t="s">
        <v>156</v>
      </c>
      <c r="E11" s="92" t="s">
        <v>227</v>
      </c>
      <c r="F11" s="111" t="s">
        <v>228</v>
      </c>
      <c r="G11" s="109" t="s">
        <v>229</v>
      </c>
      <c r="I11" s="65" t="s">
        <v>168</v>
      </c>
      <c r="J11" s="114" t="s">
        <v>230</v>
      </c>
      <c r="L11" t="s">
        <v>178</v>
      </c>
    </row>
    <row r="12" spans="1:12" ht="32.25" customHeight="1" x14ac:dyDescent="0.25">
      <c r="A12" s="128" t="s">
        <v>231</v>
      </c>
      <c r="B12" s="129" t="s">
        <v>232</v>
      </c>
      <c r="D12" s="86" t="s">
        <v>233</v>
      </c>
      <c r="E12" s="97" t="s">
        <v>234</v>
      </c>
      <c r="F12" s="81" t="s">
        <v>157</v>
      </c>
      <c r="G12" s="107" t="s">
        <v>235</v>
      </c>
      <c r="I12" s="66" t="s">
        <v>168</v>
      </c>
      <c r="J12" s="114" t="s">
        <v>236</v>
      </c>
      <c r="L12" t="s">
        <v>187</v>
      </c>
    </row>
    <row r="13" spans="1:12" ht="46.5" customHeight="1" x14ac:dyDescent="0.25">
      <c r="A13" s="128" t="s">
        <v>237</v>
      </c>
      <c r="B13" s="129" t="s">
        <v>238</v>
      </c>
      <c r="D13" s="87" t="s">
        <v>239</v>
      </c>
      <c r="E13" s="89" t="s">
        <v>240</v>
      </c>
      <c r="F13" s="112" t="s">
        <v>210</v>
      </c>
      <c r="G13" s="107" t="s">
        <v>241</v>
      </c>
      <c r="I13" s="67" t="s">
        <v>168</v>
      </c>
      <c r="J13" s="114" t="s">
        <v>242</v>
      </c>
      <c r="L13" t="s">
        <v>196</v>
      </c>
    </row>
    <row r="14" spans="1:12" ht="23.25" customHeight="1" x14ac:dyDescent="0.25">
      <c r="A14" s="128" t="s">
        <v>243</v>
      </c>
      <c r="B14" s="129" t="s">
        <v>244</v>
      </c>
      <c r="D14" s="88" t="s">
        <v>245</v>
      </c>
      <c r="E14" s="88" t="s">
        <v>246</v>
      </c>
      <c r="F14" s="113" t="s">
        <v>247</v>
      </c>
      <c r="G14" s="106" t="s">
        <v>248</v>
      </c>
      <c r="I14" s="68" t="s">
        <v>168</v>
      </c>
      <c r="J14" s="114" t="s">
        <v>249</v>
      </c>
    </row>
    <row r="15" spans="1:12" ht="40.5" customHeight="1" x14ac:dyDescent="0.25">
      <c r="A15" s="128" t="s">
        <v>250</v>
      </c>
      <c r="B15" s="129" t="s">
        <v>251</v>
      </c>
      <c r="D15" s="89" t="s">
        <v>240</v>
      </c>
      <c r="E15" s="86" t="s">
        <v>252</v>
      </c>
      <c r="I15" s="69" t="s">
        <v>168</v>
      </c>
      <c r="J15" s="114" t="s">
        <v>253</v>
      </c>
    </row>
    <row r="16" spans="1:12" ht="33" customHeight="1" x14ac:dyDescent="0.25">
      <c r="A16" s="128" t="s">
        <v>254</v>
      </c>
      <c r="B16" s="129" t="s">
        <v>255</v>
      </c>
      <c r="D16" s="90" t="s">
        <v>256</v>
      </c>
      <c r="E16" s="98" t="s">
        <v>257</v>
      </c>
      <c r="I16" s="70" t="s">
        <v>168</v>
      </c>
      <c r="J16" s="114" t="s">
        <v>258</v>
      </c>
    </row>
    <row r="17" spans="1:10" ht="30.75" customHeight="1" x14ac:dyDescent="0.25">
      <c r="A17" s="128" t="s">
        <v>259</v>
      </c>
      <c r="B17" s="129" t="s">
        <v>260</v>
      </c>
      <c r="D17" s="88" t="s">
        <v>246</v>
      </c>
      <c r="E17" s="99" t="s">
        <v>261</v>
      </c>
      <c r="I17" s="71" t="s">
        <v>168</v>
      </c>
      <c r="J17" s="114" t="s">
        <v>262</v>
      </c>
    </row>
    <row r="18" spans="1:10" ht="33" customHeight="1" x14ac:dyDescent="0.25">
      <c r="A18" s="128" t="s">
        <v>263</v>
      </c>
      <c r="B18" s="129" t="s">
        <v>264</v>
      </c>
      <c r="D18" s="90" t="s">
        <v>265</v>
      </c>
      <c r="E18" s="100" t="s">
        <v>174</v>
      </c>
      <c r="I18" s="72" t="s">
        <v>168</v>
      </c>
      <c r="J18" s="114" t="s">
        <v>266</v>
      </c>
    </row>
    <row r="19" spans="1:10" ht="35.25" customHeight="1" x14ac:dyDescent="0.25">
      <c r="A19" s="128" t="s">
        <v>267</v>
      </c>
      <c r="B19" s="129" t="s">
        <v>268</v>
      </c>
      <c r="D19" s="91" t="s">
        <v>269</v>
      </c>
      <c r="E19" s="86" t="s">
        <v>270</v>
      </c>
      <c r="I19" s="73" t="s">
        <v>168</v>
      </c>
      <c r="J19" s="114" t="s">
        <v>271</v>
      </c>
    </row>
    <row r="20" spans="1:10" ht="24" customHeight="1" x14ac:dyDescent="0.25">
      <c r="A20" s="128" t="s">
        <v>272</v>
      </c>
      <c r="B20" s="129" t="s">
        <v>273</v>
      </c>
      <c r="D20" s="91" t="s">
        <v>274</v>
      </c>
      <c r="E20" s="92" t="s">
        <v>275</v>
      </c>
      <c r="I20" s="74" t="s">
        <v>168</v>
      </c>
      <c r="J20" s="114" t="s">
        <v>276</v>
      </c>
    </row>
    <row r="21" spans="1:10" ht="33" customHeight="1" thickBot="1" x14ac:dyDescent="0.3">
      <c r="A21" s="128" t="s">
        <v>277</v>
      </c>
      <c r="B21" s="129" t="s">
        <v>278</v>
      </c>
      <c r="D21" s="92" t="s">
        <v>279</v>
      </c>
      <c r="E21" s="91" t="s">
        <v>280</v>
      </c>
      <c r="I21" s="75" t="s">
        <v>168</v>
      </c>
      <c r="J21" s="115" t="s">
        <v>281</v>
      </c>
    </row>
    <row r="22" spans="1:10" ht="38.25" customHeight="1" x14ac:dyDescent="0.25">
      <c r="A22" s="128" t="s">
        <v>282</v>
      </c>
      <c r="B22" s="129" t="s">
        <v>283</v>
      </c>
      <c r="D22" s="93" t="s">
        <v>284</v>
      </c>
      <c r="E22" s="98" t="s">
        <v>285</v>
      </c>
    </row>
    <row r="23" spans="1:10" ht="29.25" customHeight="1" x14ac:dyDescent="0.25">
      <c r="A23" s="128" t="s">
        <v>286</v>
      </c>
      <c r="B23" s="129" t="s">
        <v>287</v>
      </c>
      <c r="D23" s="94" t="s">
        <v>288</v>
      </c>
      <c r="E23" s="93" t="s">
        <v>289</v>
      </c>
    </row>
    <row r="24" spans="1:10" ht="30.75" customHeight="1" x14ac:dyDescent="0.25">
      <c r="A24" s="128" t="s">
        <v>290</v>
      </c>
      <c r="B24" s="129" t="s">
        <v>291</v>
      </c>
      <c r="D24" s="95" t="s">
        <v>292</v>
      </c>
      <c r="E24" s="94" t="s">
        <v>288</v>
      </c>
    </row>
    <row r="25" spans="1:10" ht="26.25" customHeight="1" x14ac:dyDescent="0.25">
      <c r="A25" s="128" t="s">
        <v>293</v>
      </c>
      <c r="B25" s="129" t="s">
        <v>294</v>
      </c>
      <c r="D25" s="94" t="s">
        <v>295</v>
      </c>
      <c r="E25" s="86" t="s">
        <v>296</v>
      </c>
    </row>
    <row r="26" spans="1:10" ht="37.5" customHeight="1" x14ac:dyDescent="0.25">
      <c r="A26" s="128" t="s">
        <v>297</v>
      </c>
      <c r="B26" s="129" t="s">
        <v>298</v>
      </c>
      <c r="D26" s="96" t="s">
        <v>299</v>
      </c>
      <c r="E26" s="101" t="s">
        <v>300</v>
      </c>
    </row>
    <row r="27" spans="1:10" ht="23.25" customHeight="1" x14ac:dyDescent="0.25">
      <c r="A27" s="128" t="s">
        <v>301</v>
      </c>
      <c r="B27" s="129" t="s">
        <v>302</v>
      </c>
      <c r="D27" s="96" t="s">
        <v>303</v>
      </c>
      <c r="E27" s="81" t="s">
        <v>304</v>
      </c>
    </row>
    <row r="28" spans="1:10" ht="29.25" customHeight="1" x14ac:dyDescent="0.25">
      <c r="A28" s="128" t="s">
        <v>305</v>
      </c>
      <c r="B28" s="129" t="s">
        <v>306</v>
      </c>
      <c r="E28" s="102" t="s">
        <v>307</v>
      </c>
    </row>
    <row r="29" spans="1:10" ht="33" customHeight="1" x14ac:dyDescent="0.25">
      <c r="A29" s="128" t="s">
        <v>308</v>
      </c>
      <c r="B29" s="129" t="s">
        <v>309</v>
      </c>
    </row>
    <row r="30" spans="1:10" ht="34.5" customHeight="1" x14ac:dyDescent="0.25">
      <c r="A30" s="128" t="s">
        <v>310</v>
      </c>
      <c r="B30" s="129" t="s">
        <v>311</v>
      </c>
      <c r="C30" s="10" t="s">
        <v>23</v>
      </c>
    </row>
    <row r="31" spans="1:10" ht="40.5" customHeight="1" x14ac:dyDescent="0.25">
      <c r="A31" s="128" t="s">
        <v>312</v>
      </c>
      <c r="B31" s="129" t="s">
        <v>313</v>
      </c>
      <c r="C31" s="10" t="s">
        <v>26</v>
      </c>
    </row>
    <row r="32" spans="1:10" ht="27.75" customHeight="1" x14ac:dyDescent="0.25">
      <c r="A32" s="128" t="s">
        <v>314</v>
      </c>
      <c r="B32" s="129" t="s">
        <v>315</v>
      </c>
      <c r="C32" s="10" t="s">
        <v>25</v>
      </c>
    </row>
    <row r="33" spans="1:3" ht="33.75" customHeight="1" x14ac:dyDescent="0.25">
      <c r="A33" s="128" t="s">
        <v>316</v>
      </c>
      <c r="B33" s="129" t="s">
        <v>317</v>
      </c>
      <c r="C33" s="10" t="s">
        <v>22</v>
      </c>
    </row>
    <row r="34" spans="1:3" ht="31.5" customHeight="1" x14ac:dyDescent="0.25">
      <c r="A34" s="128" t="s">
        <v>318</v>
      </c>
      <c r="B34" s="129" t="s">
        <v>319</v>
      </c>
    </row>
    <row r="35" spans="1:3" ht="20.25" customHeight="1" x14ac:dyDescent="0.25">
      <c r="A35" s="128" t="s">
        <v>320</v>
      </c>
      <c r="B35" s="129" t="s">
        <v>321</v>
      </c>
    </row>
    <row r="36" spans="1:3" ht="33" customHeight="1" x14ac:dyDescent="0.25">
      <c r="A36" s="128" t="s">
        <v>322</v>
      </c>
      <c r="B36" s="129" t="s">
        <v>323</v>
      </c>
    </row>
    <row r="37" spans="1:3" ht="21" customHeight="1" x14ac:dyDescent="0.25">
      <c r="A37" s="1"/>
      <c r="B37" s="1"/>
    </row>
    <row r="38" spans="1:3" ht="30" customHeight="1" x14ac:dyDescent="0.25">
      <c r="A38" s="1"/>
      <c r="B38" s="1"/>
    </row>
    <row r="39" spans="1:3" ht="31.5" customHeight="1" x14ac:dyDescent="0.25">
      <c r="A39" s="1"/>
      <c r="B39" s="1"/>
    </row>
    <row r="40" spans="1:3" ht="48" customHeight="1" x14ac:dyDescent="0.25">
      <c r="A40" s="1"/>
      <c r="B40" s="1"/>
    </row>
    <row r="41" spans="1:3" ht="35.25" customHeight="1" x14ac:dyDescent="0.25">
      <c r="A41" s="1"/>
      <c r="B41" s="1"/>
    </row>
    <row r="42" spans="1:3" ht="30.75" customHeight="1" x14ac:dyDescent="0.25">
      <c r="A42" s="1"/>
      <c r="B42" s="1"/>
    </row>
    <row r="43" spans="1:3" ht="27" customHeight="1" x14ac:dyDescent="0.25">
      <c r="A43" s="1"/>
      <c r="B43" s="1"/>
    </row>
    <row r="44" spans="1:3" ht="27" customHeight="1" x14ac:dyDescent="0.25">
      <c r="A44" s="1"/>
      <c r="B44" s="1"/>
    </row>
    <row r="45" spans="1:3" ht="27.75" customHeight="1" x14ac:dyDescent="0.25">
      <c r="A45" s="1"/>
      <c r="B45" s="1"/>
    </row>
    <row r="46" spans="1:3" ht="40.5" customHeight="1" x14ac:dyDescent="0.25">
      <c r="A46" s="1"/>
      <c r="B46" s="1"/>
    </row>
    <row r="47" spans="1:3" ht="46.5" customHeight="1" x14ac:dyDescent="0.25">
      <c r="A47" s="1"/>
      <c r="B47" s="1"/>
    </row>
    <row r="48" spans="1:3" ht="31.5" customHeight="1" x14ac:dyDescent="0.25">
      <c r="A48" s="1"/>
      <c r="B48" s="1"/>
    </row>
    <row r="49" spans="1:2" ht="30" customHeight="1" x14ac:dyDescent="0.25">
      <c r="A49" s="1"/>
      <c r="B49" s="1"/>
    </row>
    <row r="50" spans="1:2" ht="30.75" customHeight="1" x14ac:dyDescent="0.25">
      <c r="A50" s="1"/>
      <c r="B50" s="1"/>
    </row>
    <row r="51" spans="1:2" ht="18" customHeight="1" x14ac:dyDescent="0.25">
      <c r="A51" s="1"/>
      <c r="B51" s="1"/>
    </row>
    <row r="52" spans="1:2" x14ac:dyDescent="0.25">
      <c r="A52" s="1"/>
      <c r="B52" s="1"/>
    </row>
    <row r="53" spans="1:2" ht="15" customHeight="1" x14ac:dyDescent="0.25">
      <c r="A53" s="694" t="s">
        <v>324</v>
      </c>
      <c r="B53" s="694"/>
    </row>
    <row r="54" spans="1:2" ht="30" customHeight="1" x14ac:dyDescent="0.25">
      <c r="A54" s="130" t="s">
        <v>325</v>
      </c>
      <c r="B54" s="131" t="s">
        <v>326</v>
      </c>
    </row>
    <row r="55" spans="1:2" ht="31.5" customHeight="1" x14ac:dyDescent="0.25">
      <c r="A55" s="130" t="s">
        <v>327</v>
      </c>
      <c r="B55" s="131" t="s">
        <v>328</v>
      </c>
    </row>
    <row r="56" spans="1:2" x14ac:dyDescent="0.25">
      <c r="A56" s="130" t="s">
        <v>329</v>
      </c>
      <c r="B56" s="131" t="s">
        <v>330</v>
      </c>
    </row>
    <row r="57" spans="1:2" x14ac:dyDescent="0.25">
      <c r="A57" s="130" t="s">
        <v>331</v>
      </c>
      <c r="B57" s="131" t="s">
        <v>332</v>
      </c>
    </row>
    <row r="58" spans="1:2" x14ac:dyDescent="0.25">
      <c r="A58" s="130" t="s">
        <v>333</v>
      </c>
      <c r="B58" s="131" t="s">
        <v>193</v>
      </c>
    </row>
    <row r="59" spans="1:2" ht="29.25" customHeight="1" x14ac:dyDescent="0.25">
      <c r="A59" s="130" t="s">
        <v>334</v>
      </c>
      <c r="B59" s="131" t="s">
        <v>335</v>
      </c>
    </row>
    <row r="60" spans="1:2" x14ac:dyDescent="0.25">
      <c r="A60" s="130" t="s">
        <v>336</v>
      </c>
      <c r="B60" s="131" t="s">
        <v>337</v>
      </c>
    </row>
    <row r="61" spans="1:2" ht="38.25" x14ac:dyDescent="0.25">
      <c r="A61" s="130" t="s">
        <v>338</v>
      </c>
      <c r="B61" s="131" t="s">
        <v>339</v>
      </c>
    </row>
    <row r="62" spans="1:2" ht="30" customHeight="1" x14ac:dyDescent="0.25">
      <c r="A62" s="130" t="s">
        <v>340</v>
      </c>
      <c r="B62" s="131" t="s">
        <v>341</v>
      </c>
    </row>
    <row r="63" spans="1:2" ht="48" customHeight="1" x14ac:dyDescent="0.25">
      <c r="A63" s="130" t="s">
        <v>342</v>
      </c>
      <c r="B63" s="131" t="s">
        <v>343</v>
      </c>
    </row>
    <row r="64" spans="1:2" x14ac:dyDescent="0.25">
      <c r="A64" s="130" t="s">
        <v>344</v>
      </c>
      <c r="B64" s="131" t="s">
        <v>345</v>
      </c>
    </row>
    <row r="65" spans="1:2" ht="31.5" customHeight="1" x14ac:dyDescent="0.25">
      <c r="A65" s="130" t="s">
        <v>346</v>
      </c>
      <c r="B65" s="131" t="s">
        <v>347</v>
      </c>
    </row>
    <row r="66" spans="1:2" ht="25.5" x14ac:dyDescent="0.25">
      <c r="A66" s="130" t="s">
        <v>348</v>
      </c>
      <c r="B66" s="131" t="s">
        <v>349</v>
      </c>
    </row>
    <row r="67" spans="1:2" x14ac:dyDescent="0.25">
      <c r="A67" s="130" t="s">
        <v>350</v>
      </c>
      <c r="B67" s="131" t="s">
        <v>351</v>
      </c>
    </row>
    <row r="68" spans="1:2" x14ac:dyDescent="0.25">
      <c r="A68" s="130" t="s">
        <v>352</v>
      </c>
      <c r="B68" s="131" t="s">
        <v>353</v>
      </c>
    </row>
    <row r="69" spans="1:2" x14ac:dyDescent="0.25">
      <c r="A69" s="130" t="s">
        <v>354</v>
      </c>
      <c r="B69" s="131" t="s">
        <v>355</v>
      </c>
    </row>
    <row r="70" spans="1:2" x14ac:dyDescent="0.25">
      <c r="A70" s="130" t="s">
        <v>356</v>
      </c>
      <c r="B70" s="131" t="s">
        <v>357</v>
      </c>
    </row>
    <row r="71" spans="1:2" ht="25.5" x14ac:dyDescent="0.25">
      <c r="A71" s="130" t="s">
        <v>358</v>
      </c>
      <c r="B71" s="131" t="s">
        <v>359</v>
      </c>
    </row>
    <row r="72" spans="1:2" x14ac:dyDescent="0.25">
      <c r="A72" s="128"/>
      <c r="B72" s="128"/>
    </row>
    <row r="73" spans="1:2" x14ac:dyDescent="0.25">
      <c r="A73" s="128"/>
      <c r="B73" s="128"/>
    </row>
    <row r="74" spans="1:2" x14ac:dyDescent="0.25">
      <c r="A74" s="132"/>
      <c r="B74" s="132"/>
    </row>
  </sheetData>
  <autoFilter ref="A1:J36" xr:uid="{12100AA2-FB8A-4726-A5D5-A370C36E9195}">
    <filterColumn colId="0" showButton="0"/>
  </autoFilter>
  <mergeCells count="3">
    <mergeCell ref="A1:B1"/>
    <mergeCell ref="I2:J2"/>
    <mergeCell ref="A53:B5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9"/>
  <sheetViews>
    <sheetView showGridLines="0" view="pageBreakPreview" zoomScale="80" zoomScaleNormal="70" zoomScaleSheetLayoutView="80" workbookViewId="0">
      <selection activeCell="A4" sqref="A4:D4"/>
    </sheetView>
  </sheetViews>
  <sheetFormatPr baseColWidth="10" defaultColWidth="11.42578125" defaultRowHeight="15" x14ac:dyDescent="0.25"/>
  <cols>
    <col min="1" max="1" width="19.85546875" customWidth="1"/>
    <col min="2" max="2" width="29.7109375" customWidth="1"/>
    <col min="3" max="3" width="156.42578125" customWidth="1"/>
    <col min="4" max="4" width="12.42578125" customWidth="1"/>
  </cols>
  <sheetData>
    <row r="1" spans="1:4" x14ac:dyDescent="0.25">
      <c r="A1" s="722" t="s">
        <v>360</v>
      </c>
      <c r="B1" s="723"/>
      <c r="C1" s="723"/>
      <c r="D1" s="724"/>
    </row>
    <row r="2" spans="1:4" x14ac:dyDescent="0.25">
      <c r="A2" s="725"/>
      <c r="B2" s="726"/>
      <c r="C2" s="726"/>
      <c r="D2" s="727"/>
    </row>
    <row r="3" spans="1:4" x14ac:dyDescent="0.25">
      <c r="A3" s="22"/>
      <c r="B3" s="23"/>
      <c r="C3" s="23"/>
      <c r="D3" s="24"/>
    </row>
    <row r="4" spans="1:4" ht="51" customHeight="1" x14ac:dyDescent="0.25">
      <c r="A4" s="713" t="s">
        <v>361</v>
      </c>
      <c r="B4" s="714"/>
      <c r="C4" s="714"/>
      <c r="D4" s="715"/>
    </row>
    <row r="5" spans="1:4" ht="21" customHeight="1" x14ac:dyDescent="0.25">
      <c r="A5" s="121"/>
      <c r="B5" s="122"/>
      <c r="C5" s="122"/>
      <c r="D5" s="123"/>
    </row>
    <row r="6" spans="1:4" x14ac:dyDescent="0.25">
      <c r="A6" s="728" t="s">
        <v>362</v>
      </c>
      <c r="B6" s="729"/>
      <c r="C6" s="729"/>
      <c r="D6" s="730"/>
    </row>
    <row r="7" spans="1:4" x14ac:dyDescent="0.25">
      <c r="A7" s="22"/>
      <c r="B7" s="23"/>
      <c r="C7" s="23"/>
      <c r="D7" s="24"/>
    </row>
    <row r="8" spans="1:4" x14ac:dyDescent="0.25">
      <c r="A8" s="731" t="s">
        <v>363</v>
      </c>
      <c r="B8" s="732"/>
      <c r="C8" s="732"/>
      <c r="D8" s="733"/>
    </row>
    <row r="9" spans="1:4" x14ac:dyDescent="0.25">
      <c r="A9" s="734" t="s">
        <v>364</v>
      </c>
      <c r="B9" s="735"/>
      <c r="C9" s="735"/>
      <c r="D9" s="736"/>
    </row>
    <row r="10" spans="1:4" x14ac:dyDescent="0.25">
      <c r="A10" s="22"/>
      <c r="B10" s="23"/>
      <c r="C10" s="23"/>
      <c r="D10" s="24"/>
    </row>
    <row r="11" spans="1:4" x14ac:dyDescent="0.25">
      <c r="A11" s="731" t="s">
        <v>365</v>
      </c>
      <c r="B11" s="732"/>
      <c r="C11" s="732"/>
      <c r="D11" s="733"/>
    </row>
    <row r="12" spans="1:4" x14ac:dyDescent="0.25">
      <c r="A12" s="22"/>
      <c r="B12" s="23"/>
      <c r="C12" s="23"/>
      <c r="D12" s="24"/>
    </row>
    <row r="13" spans="1:4" x14ac:dyDescent="0.25">
      <c r="A13" s="719" t="s">
        <v>366</v>
      </c>
      <c r="B13" s="720"/>
      <c r="C13" s="720"/>
      <c r="D13" s="721"/>
    </row>
    <row r="14" spans="1:4" x14ac:dyDescent="0.25">
      <c r="A14" s="737" t="s">
        <v>367</v>
      </c>
      <c r="B14" s="738"/>
      <c r="C14" s="738"/>
      <c r="D14" s="739"/>
    </row>
    <row r="15" spans="1:4" ht="58.5" customHeight="1" x14ac:dyDescent="0.25">
      <c r="A15" s="713" t="s">
        <v>368</v>
      </c>
      <c r="B15" s="714"/>
      <c r="C15" s="714"/>
      <c r="D15" s="715"/>
    </row>
    <row r="16" spans="1:4" ht="59.25" customHeight="1" x14ac:dyDescent="0.25">
      <c r="A16" s="710" t="s">
        <v>369</v>
      </c>
      <c r="B16" s="711"/>
      <c r="C16" s="711"/>
      <c r="D16" s="712"/>
    </row>
    <row r="17" spans="1:4" x14ac:dyDescent="0.25">
      <c r="A17" s="710" t="s">
        <v>370</v>
      </c>
      <c r="B17" s="711"/>
      <c r="C17" s="711"/>
      <c r="D17" s="712"/>
    </row>
    <row r="18" spans="1:4" x14ac:dyDescent="0.25">
      <c r="A18" s="22"/>
      <c r="B18" s="23"/>
      <c r="C18" s="23"/>
      <c r="D18" s="24"/>
    </row>
    <row r="19" spans="1:4" x14ac:dyDescent="0.25">
      <c r="A19" s="22"/>
      <c r="B19" s="12" t="s">
        <v>371</v>
      </c>
      <c r="C19" s="12" t="s">
        <v>372</v>
      </c>
      <c r="D19" s="24"/>
    </row>
    <row r="20" spans="1:4" ht="30" x14ac:dyDescent="0.25">
      <c r="A20" s="22"/>
      <c r="B20" s="157" t="s">
        <v>373</v>
      </c>
      <c r="C20" s="149" t="s">
        <v>374</v>
      </c>
      <c r="D20" s="24"/>
    </row>
    <row r="21" spans="1:4" ht="30" x14ac:dyDescent="0.25">
      <c r="A21" s="22"/>
      <c r="B21" s="157" t="s">
        <v>375</v>
      </c>
      <c r="C21" s="149" t="s">
        <v>376</v>
      </c>
      <c r="D21" s="24"/>
    </row>
    <row r="22" spans="1:4" x14ac:dyDescent="0.25">
      <c r="A22" s="22"/>
      <c r="B22" s="157" t="s">
        <v>377</v>
      </c>
      <c r="C22" s="13" t="s">
        <v>378</v>
      </c>
      <c r="D22" s="24"/>
    </row>
    <row r="23" spans="1:4" ht="30" x14ac:dyDescent="0.25">
      <c r="A23" s="22"/>
      <c r="B23" s="157" t="s">
        <v>379</v>
      </c>
      <c r="C23" s="149" t="s">
        <v>380</v>
      </c>
      <c r="D23" s="24"/>
    </row>
    <row r="24" spans="1:4" x14ac:dyDescent="0.25">
      <c r="A24" s="22"/>
      <c r="B24" s="157" t="s">
        <v>381</v>
      </c>
      <c r="C24" s="13" t="s">
        <v>382</v>
      </c>
      <c r="D24" s="24"/>
    </row>
    <row r="25" spans="1:4" x14ac:dyDescent="0.25">
      <c r="A25" s="22"/>
      <c r="B25" s="157" t="s">
        <v>383</v>
      </c>
      <c r="C25" s="13" t="s">
        <v>384</v>
      </c>
      <c r="D25" s="24"/>
    </row>
    <row r="26" spans="1:4" x14ac:dyDescent="0.25">
      <c r="A26" s="22"/>
      <c r="B26" s="157" t="s">
        <v>385</v>
      </c>
      <c r="C26" s="13" t="s">
        <v>386</v>
      </c>
      <c r="D26" s="24"/>
    </row>
    <row r="27" spans="1:4" ht="75" x14ac:dyDescent="0.25">
      <c r="A27" s="22"/>
      <c r="B27" s="157" t="s">
        <v>387</v>
      </c>
      <c r="C27" s="149" t="s">
        <v>388</v>
      </c>
      <c r="D27" s="24"/>
    </row>
    <row r="28" spans="1:4" ht="64.5" customHeight="1" x14ac:dyDescent="0.25">
      <c r="A28" s="710" t="s">
        <v>389</v>
      </c>
      <c r="B28" s="711"/>
      <c r="C28" s="711"/>
      <c r="D28" s="712"/>
    </row>
    <row r="29" spans="1:4" ht="34.5" customHeight="1" x14ac:dyDescent="0.25">
      <c r="A29" s="698" t="s">
        <v>390</v>
      </c>
      <c r="B29" s="699"/>
      <c r="C29" s="699"/>
      <c r="D29" s="700"/>
    </row>
    <row r="30" spans="1:4" ht="16.5" customHeight="1" x14ac:dyDescent="0.25">
      <c r="A30" s="31" t="s">
        <v>391</v>
      </c>
      <c r="B30" s="124"/>
      <c r="C30" s="124"/>
      <c r="D30" s="125"/>
    </row>
    <row r="31" spans="1:4" ht="27" customHeight="1" x14ac:dyDescent="0.25">
      <c r="A31" s="25" t="s">
        <v>392</v>
      </c>
      <c r="B31" s="21" t="s">
        <v>393</v>
      </c>
      <c r="C31" s="12" t="s">
        <v>372</v>
      </c>
      <c r="D31" s="125"/>
    </row>
    <row r="32" spans="1:4" ht="16.5" customHeight="1" x14ac:dyDescent="0.25">
      <c r="A32" s="32">
        <v>4</v>
      </c>
      <c r="B32" s="14" t="s">
        <v>22</v>
      </c>
      <c r="C32" s="14" t="s">
        <v>394</v>
      </c>
      <c r="D32" s="125"/>
    </row>
    <row r="33" spans="1:4" ht="16.5" customHeight="1" x14ac:dyDescent="0.25">
      <c r="A33" s="32">
        <v>3</v>
      </c>
      <c r="B33" s="14" t="s">
        <v>25</v>
      </c>
      <c r="C33" s="14" t="s">
        <v>395</v>
      </c>
      <c r="D33" s="125"/>
    </row>
    <row r="34" spans="1:4" ht="16.5" customHeight="1" x14ac:dyDescent="0.25">
      <c r="A34" s="32">
        <v>2</v>
      </c>
      <c r="B34" s="14" t="s">
        <v>396</v>
      </c>
      <c r="C34" s="14" t="s">
        <v>397</v>
      </c>
      <c r="D34" s="125"/>
    </row>
    <row r="35" spans="1:4" ht="16.5" customHeight="1" x14ac:dyDescent="0.25">
      <c r="A35" s="32">
        <v>1</v>
      </c>
      <c r="B35" s="14" t="s">
        <v>23</v>
      </c>
      <c r="C35" s="14" t="s">
        <v>398</v>
      </c>
      <c r="D35" s="125"/>
    </row>
    <row r="36" spans="1:4" x14ac:dyDescent="0.25">
      <c r="A36" s="33" t="s">
        <v>399</v>
      </c>
      <c r="B36" s="23"/>
      <c r="C36" s="23"/>
      <c r="D36" s="24"/>
    </row>
    <row r="37" spans="1:4" x14ac:dyDescent="0.25">
      <c r="A37" s="25" t="s">
        <v>392</v>
      </c>
      <c r="B37" s="21" t="s">
        <v>393</v>
      </c>
      <c r="C37" s="12" t="s">
        <v>372</v>
      </c>
      <c r="D37" s="24"/>
    </row>
    <row r="38" spans="1:4" x14ac:dyDescent="0.25">
      <c r="A38" s="32">
        <v>1</v>
      </c>
      <c r="B38" s="14" t="s">
        <v>22</v>
      </c>
      <c r="C38" s="14" t="s">
        <v>400</v>
      </c>
      <c r="D38" s="24"/>
    </row>
    <row r="39" spans="1:4" x14ac:dyDescent="0.25">
      <c r="A39" s="32">
        <v>2</v>
      </c>
      <c r="B39" s="14" t="s">
        <v>25</v>
      </c>
      <c r="C39" s="14" t="s">
        <v>401</v>
      </c>
      <c r="D39" s="24"/>
    </row>
    <row r="40" spans="1:4" x14ac:dyDescent="0.25">
      <c r="A40" s="32">
        <v>3</v>
      </c>
      <c r="B40" s="14" t="s">
        <v>396</v>
      </c>
      <c r="C40" s="14" t="s">
        <v>402</v>
      </c>
      <c r="D40" s="24"/>
    </row>
    <row r="41" spans="1:4" ht="18" customHeight="1" x14ac:dyDescent="0.25">
      <c r="A41" s="32">
        <v>4</v>
      </c>
      <c r="B41" s="14" t="s">
        <v>23</v>
      </c>
      <c r="C41" s="14" t="s">
        <v>403</v>
      </c>
      <c r="D41" s="24"/>
    </row>
    <row r="42" spans="1:4" x14ac:dyDescent="0.25">
      <c r="A42" s="22"/>
      <c r="B42" s="27" t="s">
        <v>404</v>
      </c>
      <c r="C42" s="23"/>
      <c r="D42" s="24"/>
    </row>
    <row r="43" spans="1:4" x14ac:dyDescent="0.25">
      <c r="A43" s="22"/>
      <c r="B43" s="23"/>
      <c r="C43" s="23"/>
      <c r="D43" s="24"/>
    </row>
    <row r="44" spans="1:4" x14ac:dyDescent="0.25">
      <c r="A44" s="701" t="s">
        <v>405</v>
      </c>
      <c r="B44" s="702"/>
      <c r="C44" s="702"/>
      <c r="D44" s="703"/>
    </row>
    <row r="45" spans="1:4" ht="34.5" customHeight="1" x14ac:dyDescent="0.25">
      <c r="A45" s="701" t="s">
        <v>406</v>
      </c>
      <c r="B45" s="702"/>
      <c r="C45" s="702"/>
      <c r="D45" s="703"/>
    </row>
    <row r="46" spans="1:4" ht="39.75" customHeight="1" x14ac:dyDescent="0.25">
      <c r="A46" s="716" t="s">
        <v>407</v>
      </c>
      <c r="B46" s="717"/>
      <c r="C46" s="717"/>
      <c r="D46" s="718"/>
    </row>
    <row r="47" spans="1:4" x14ac:dyDescent="0.25">
      <c r="A47" s="22"/>
      <c r="B47" s="23"/>
      <c r="C47" s="23"/>
      <c r="D47" s="24"/>
    </row>
    <row r="48" spans="1:4" x14ac:dyDescent="0.25">
      <c r="A48" s="719" t="s">
        <v>408</v>
      </c>
      <c r="B48" s="720"/>
      <c r="C48" s="720"/>
      <c r="D48" s="721"/>
    </row>
    <row r="49" spans="1:4" ht="22.5" customHeight="1" x14ac:dyDescent="0.25">
      <c r="A49" s="710" t="s">
        <v>409</v>
      </c>
      <c r="B49" s="711"/>
      <c r="C49" s="711"/>
      <c r="D49" s="712"/>
    </row>
    <row r="50" spans="1:4" ht="28.5" customHeight="1" x14ac:dyDescent="0.25">
      <c r="A50" s="710" t="s">
        <v>410</v>
      </c>
      <c r="B50" s="711"/>
      <c r="C50" s="711"/>
      <c r="D50" s="712"/>
    </row>
    <row r="51" spans="1:4" ht="27.75" customHeight="1" x14ac:dyDescent="0.25">
      <c r="A51" s="710" t="s">
        <v>411</v>
      </c>
      <c r="B51" s="711"/>
      <c r="C51" s="711"/>
      <c r="D51" s="712"/>
    </row>
    <row r="52" spans="1:4" x14ac:dyDescent="0.25">
      <c r="A52" s="22"/>
      <c r="B52" s="23"/>
      <c r="C52" s="23"/>
      <c r="D52" s="24"/>
    </row>
    <row r="53" spans="1:4" ht="34.5" customHeight="1" x14ac:dyDescent="0.25">
      <c r="A53" s="701" t="s">
        <v>412</v>
      </c>
      <c r="B53" s="702"/>
      <c r="C53" s="702"/>
      <c r="D53" s="703"/>
    </row>
    <row r="54" spans="1:4" x14ac:dyDescent="0.25">
      <c r="A54" s="22"/>
      <c r="B54" s="23"/>
      <c r="C54" s="23"/>
      <c r="D54" s="24"/>
    </row>
    <row r="55" spans="1:4" x14ac:dyDescent="0.25">
      <c r="A55" s="22"/>
      <c r="B55" s="12" t="s">
        <v>413</v>
      </c>
      <c r="C55" s="12" t="s">
        <v>372</v>
      </c>
      <c r="D55" s="24"/>
    </row>
    <row r="56" spans="1:4" ht="30" x14ac:dyDescent="0.25">
      <c r="A56" s="22"/>
      <c r="B56" s="158" t="s">
        <v>414</v>
      </c>
      <c r="C56" s="150" t="s">
        <v>415</v>
      </c>
      <c r="D56" s="24"/>
    </row>
    <row r="57" spans="1:4" x14ac:dyDescent="0.25">
      <c r="A57" s="22"/>
      <c r="B57" s="158" t="s">
        <v>416</v>
      </c>
      <c r="C57" s="16" t="s">
        <v>417</v>
      </c>
      <c r="D57" s="24"/>
    </row>
    <row r="58" spans="1:4" ht="25.5" customHeight="1" x14ac:dyDescent="0.25">
      <c r="A58" s="22"/>
      <c r="B58" s="158" t="s">
        <v>418</v>
      </c>
      <c r="C58" s="16" t="s">
        <v>419</v>
      </c>
      <c r="D58" s="24"/>
    </row>
    <row r="59" spans="1:4" x14ac:dyDescent="0.25">
      <c r="A59" s="22"/>
      <c r="B59" s="158" t="s">
        <v>420</v>
      </c>
      <c r="C59" s="17" t="s">
        <v>421</v>
      </c>
      <c r="D59" s="24"/>
    </row>
    <row r="60" spans="1:4" ht="36.75" customHeight="1" x14ac:dyDescent="0.25">
      <c r="A60" s="22"/>
      <c r="B60" s="159" t="s">
        <v>422</v>
      </c>
      <c r="C60" s="17" t="s">
        <v>423</v>
      </c>
      <c r="D60" s="24"/>
    </row>
    <row r="61" spans="1:4" x14ac:dyDescent="0.25">
      <c r="A61" s="22"/>
      <c r="B61" s="159" t="s">
        <v>424</v>
      </c>
      <c r="C61" s="16" t="s">
        <v>425</v>
      </c>
      <c r="D61" s="24"/>
    </row>
    <row r="62" spans="1:4" x14ac:dyDescent="0.25">
      <c r="A62" s="22"/>
      <c r="B62" s="23"/>
      <c r="C62" s="23"/>
      <c r="D62" s="24"/>
    </row>
    <row r="63" spans="1:4" ht="39.75" customHeight="1" x14ac:dyDescent="0.25">
      <c r="A63" s="701" t="s">
        <v>426</v>
      </c>
      <c r="B63" s="702"/>
      <c r="C63" s="702"/>
      <c r="D63" s="703"/>
    </row>
    <row r="64" spans="1:4" ht="36.75" customHeight="1" x14ac:dyDescent="0.25">
      <c r="A64" s="698" t="s">
        <v>427</v>
      </c>
      <c r="B64" s="699"/>
      <c r="C64" s="699"/>
      <c r="D64" s="700"/>
    </row>
    <row r="65" spans="1:4" x14ac:dyDescent="0.25">
      <c r="A65" s="31" t="s">
        <v>428</v>
      </c>
      <c r="B65" s="124"/>
      <c r="C65" s="124"/>
      <c r="D65" s="125"/>
    </row>
    <row r="66" spans="1:4" ht="30" customHeight="1" x14ac:dyDescent="0.25">
      <c r="A66" s="25" t="s">
        <v>392</v>
      </c>
      <c r="B66" s="21" t="s">
        <v>393</v>
      </c>
      <c r="C66" s="12" t="s">
        <v>372</v>
      </c>
      <c r="D66" s="125"/>
    </row>
    <row r="67" spans="1:4" ht="30" customHeight="1" x14ac:dyDescent="0.25">
      <c r="A67" s="26">
        <v>4</v>
      </c>
      <c r="B67" s="14" t="s">
        <v>22</v>
      </c>
      <c r="C67" s="15" t="s">
        <v>429</v>
      </c>
      <c r="D67" s="125"/>
    </row>
    <row r="68" spans="1:4" ht="16.5" customHeight="1" x14ac:dyDescent="0.25">
      <c r="A68" s="26">
        <v>3</v>
      </c>
      <c r="B68" s="14" t="s">
        <v>25</v>
      </c>
      <c r="C68" s="18" t="s">
        <v>430</v>
      </c>
      <c r="D68" s="125"/>
    </row>
    <row r="69" spans="1:4" ht="16.5" customHeight="1" x14ac:dyDescent="0.25">
      <c r="A69" s="26">
        <v>2</v>
      </c>
      <c r="B69" s="14" t="s">
        <v>396</v>
      </c>
      <c r="C69" s="14" t="s">
        <v>431</v>
      </c>
      <c r="D69" s="125"/>
    </row>
    <row r="70" spans="1:4" x14ac:dyDescent="0.25">
      <c r="A70" s="26">
        <v>1</v>
      </c>
      <c r="B70" s="14" t="s">
        <v>23</v>
      </c>
      <c r="C70" s="14" t="s">
        <v>432</v>
      </c>
      <c r="D70" s="24"/>
    </row>
    <row r="71" spans="1:4" x14ac:dyDescent="0.25">
      <c r="A71" s="32" t="s">
        <v>433</v>
      </c>
      <c r="B71" s="14"/>
      <c r="C71" s="14"/>
      <c r="D71" s="24"/>
    </row>
    <row r="72" spans="1:4" x14ac:dyDescent="0.25">
      <c r="A72" s="28" t="s">
        <v>392</v>
      </c>
      <c r="B72" s="21" t="s">
        <v>20</v>
      </c>
      <c r="C72" s="12" t="s">
        <v>372</v>
      </c>
      <c r="D72" s="24"/>
    </row>
    <row r="73" spans="1:4" ht="21" customHeight="1" x14ac:dyDescent="0.25">
      <c r="A73" s="26">
        <v>1</v>
      </c>
      <c r="B73" s="14" t="s">
        <v>22</v>
      </c>
      <c r="C73" s="18" t="s">
        <v>434</v>
      </c>
      <c r="D73" s="24"/>
    </row>
    <row r="74" spans="1:4" x14ac:dyDescent="0.25">
      <c r="A74" s="26">
        <v>2</v>
      </c>
      <c r="B74" s="14" t="s">
        <v>25</v>
      </c>
      <c r="C74" s="18" t="s">
        <v>435</v>
      </c>
      <c r="D74" s="24"/>
    </row>
    <row r="75" spans="1:4" x14ac:dyDescent="0.25">
      <c r="A75" s="26">
        <v>3</v>
      </c>
      <c r="B75" s="14" t="s">
        <v>396</v>
      </c>
      <c r="C75" s="18" t="s">
        <v>436</v>
      </c>
      <c r="D75" s="24"/>
    </row>
    <row r="76" spans="1:4" x14ac:dyDescent="0.25">
      <c r="A76" s="26">
        <v>4</v>
      </c>
      <c r="B76" s="14" t="s">
        <v>23</v>
      </c>
      <c r="C76" s="18" t="s">
        <v>437</v>
      </c>
      <c r="D76" s="24"/>
    </row>
    <row r="77" spans="1:4" x14ac:dyDescent="0.25">
      <c r="A77" s="22"/>
      <c r="B77" s="27" t="s">
        <v>438</v>
      </c>
      <c r="C77" s="23"/>
      <c r="D77" s="24"/>
    </row>
    <row r="78" spans="1:4" x14ac:dyDescent="0.25">
      <c r="A78" s="22"/>
      <c r="B78" s="23"/>
      <c r="C78" s="23"/>
      <c r="D78" s="24"/>
    </row>
    <row r="79" spans="1:4" x14ac:dyDescent="0.25">
      <c r="A79" s="710" t="s">
        <v>439</v>
      </c>
      <c r="B79" s="711"/>
      <c r="C79" s="711"/>
      <c r="D79" s="712"/>
    </row>
    <row r="80" spans="1:4" ht="35.25" customHeight="1" x14ac:dyDescent="0.25">
      <c r="A80" s="701" t="s">
        <v>440</v>
      </c>
      <c r="B80" s="702"/>
      <c r="C80" s="702"/>
      <c r="D80" s="703"/>
    </row>
    <row r="81" spans="1:4" ht="45.75" customHeight="1" x14ac:dyDescent="0.25">
      <c r="A81" s="704" t="s">
        <v>441</v>
      </c>
      <c r="B81" s="705"/>
      <c r="C81" s="705"/>
      <c r="D81" s="706"/>
    </row>
    <row r="82" spans="1:4" x14ac:dyDescent="0.25">
      <c r="A82" s="22"/>
      <c r="B82" s="23"/>
      <c r="C82" s="23"/>
      <c r="D82" s="24"/>
    </row>
    <row r="83" spans="1:4" x14ac:dyDescent="0.25">
      <c r="A83" s="707" t="s">
        <v>442</v>
      </c>
      <c r="B83" s="708"/>
      <c r="C83" s="708"/>
      <c r="D83" s="709"/>
    </row>
    <row r="84" spans="1:4" ht="25.5" customHeight="1" x14ac:dyDescent="0.25">
      <c r="A84" s="710" t="s">
        <v>443</v>
      </c>
      <c r="B84" s="711"/>
      <c r="C84" s="711"/>
      <c r="D84" s="712"/>
    </row>
    <row r="85" spans="1:4" x14ac:dyDescent="0.25">
      <c r="A85" s="22"/>
      <c r="B85" s="23"/>
      <c r="C85" s="23"/>
      <c r="D85" s="24"/>
    </row>
    <row r="86" spans="1:4" x14ac:dyDescent="0.25">
      <c r="A86" s="707" t="s">
        <v>444</v>
      </c>
      <c r="B86" s="708"/>
      <c r="C86" s="708"/>
      <c r="D86" s="709"/>
    </row>
    <row r="87" spans="1:4" ht="128.25" customHeight="1" x14ac:dyDescent="0.25">
      <c r="A87" s="713" t="s">
        <v>445</v>
      </c>
      <c r="B87" s="714"/>
      <c r="C87" s="714"/>
      <c r="D87" s="715"/>
    </row>
    <row r="88" spans="1:4" x14ac:dyDescent="0.25">
      <c r="A88" s="695" t="s">
        <v>446</v>
      </c>
      <c r="B88" s="696"/>
      <c r="C88" s="696"/>
      <c r="D88" s="697"/>
    </row>
    <row r="89" spans="1:4" ht="39.75" customHeight="1" x14ac:dyDescent="0.25">
      <c r="A89" s="698" t="s">
        <v>447</v>
      </c>
      <c r="B89" s="699"/>
      <c r="C89" s="699"/>
      <c r="D89" s="700"/>
    </row>
  </sheetData>
  <mergeCells count="32">
    <mergeCell ref="A28:D28"/>
    <mergeCell ref="A1:D2"/>
    <mergeCell ref="A4:D4"/>
    <mergeCell ref="A6:D6"/>
    <mergeCell ref="A8:D8"/>
    <mergeCell ref="A9:D9"/>
    <mergeCell ref="A11:D11"/>
    <mergeCell ref="A13:D13"/>
    <mergeCell ref="A14:D14"/>
    <mergeCell ref="A15:D15"/>
    <mergeCell ref="A16:D16"/>
    <mergeCell ref="A17:D17"/>
    <mergeCell ref="A79:D79"/>
    <mergeCell ref="A29:D29"/>
    <mergeCell ref="A44:D44"/>
    <mergeCell ref="A45:D45"/>
    <mergeCell ref="A46:D46"/>
    <mergeCell ref="A48:D48"/>
    <mergeCell ref="A49:D49"/>
    <mergeCell ref="A50:D50"/>
    <mergeCell ref="A51:D51"/>
    <mergeCell ref="A53:D53"/>
    <mergeCell ref="A63:D63"/>
    <mergeCell ref="A64:D64"/>
    <mergeCell ref="A88:D88"/>
    <mergeCell ref="A89:D89"/>
    <mergeCell ref="A80:D80"/>
    <mergeCell ref="A81:D81"/>
    <mergeCell ref="A83:D83"/>
    <mergeCell ref="A84:D84"/>
    <mergeCell ref="A86:D86"/>
    <mergeCell ref="A87:D87"/>
  </mergeCells>
  <pageMargins left="0.7" right="0.7" top="0.75" bottom="0.75" header="0.3" footer="0.3"/>
  <pageSetup scale="53" orientation="portrait" r:id="rId1"/>
  <colBreaks count="1" manualBreakCount="1">
    <brk id="2" max="8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T271"/>
  <sheetViews>
    <sheetView showGridLines="0" view="pageBreakPreview" topLeftCell="A43" zoomScale="85" zoomScaleNormal="70" zoomScaleSheetLayoutView="85" workbookViewId="0">
      <selection activeCell="C45" sqref="C45"/>
    </sheetView>
  </sheetViews>
  <sheetFormatPr baseColWidth="10" defaultColWidth="11.42578125" defaultRowHeight="15.75" x14ac:dyDescent="0.3"/>
  <cols>
    <col min="1" max="1" width="24.7109375" style="359" customWidth="1"/>
    <col min="2" max="2" width="7" style="365" customWidth="1"/>
    <col min="3" max="3" width="47.7109375" style="430" customWidth="1"/>
    <col min="4" max="4" width="74.28515625" style="430" customWidth="1"/>
    <col min="5" max="5" width="21.140625" style="365" customWidth="1"/>
    <col min="6" max="6" width="12.5703125" style="364" customWidth="1"/>
    <col min="7" max="7" width="14.42578125" style="364" customWidth="1"/>
    <col min="8" max="8" width="18" style="364" bestFit="1" customWidth="1"/>
    <col min="9" max="9" width="26" style="366" hidden="1" customWidth="1"/>
    <col min="10" max="10" width="22" style="366" hidden="1" customWidth="1"/>
    <col min="11" max="11" width="29" style="566" hidden="1" customWidth="1"/>
    <col min="12" max="12" width="23.42578125" style="566" hidden="1" customWidth="1"/>
    <col min="13" max="13" width="33.42578125" style="366" hidden="1" customWidth="1"/>
    <col min="14" max="14" width="11.5703125" style="366" hidden="1" customWidth="1"/>
    <col min="15" max="15" width="13.140625" style="366" hidden="1" customWidth="1"/>
    <col min="16" max="16" width="29.42578125" style="512" bestFit="1" customWidth="1"/>
    <col min="17" max="17" width="26" style="512" customWidth="1"/>
    <col min="18" max="18" width="23.140625" style="518" customWidth="1"/>
    <col min="19" max="19" width="21.140625" style="518" customWidth="1"/>
    <col min="266" max="266" width="7" customWidth="1"/>
    <col min="267" max="267" width="30" customWidth="1"/>
    <col min="269" max="269" width="17.28515625" customWidth="1"/>
    <col min="270" max="270" width="18.42578125" customWidth="1"/>
    <col min="522" max="522" width="7" customWidth="1"/>
    <col min="523" max="523" width="30" customWidth="1"/>
    <col min="525" max="525" width="17.28515625" customWidth="1"/>
    <col min="526" max="526" width="18.42578125" customWidth="1"/>
    <col min="778" max="778" width="7" customWidth="1"/>
    <col min="779" max="779" width="30" customWidth="1"/>
    <col min="781" max="781" width="17.28515625" customWidth="1"/>
    <col min="782" max="782" width="18.42578125" customWidth="1"/>
    <col min="1034" max="1034" width="7" customWidth="1"/>
    <col min="1035" max="1035" width="30" customWidth="1"/>
    <col min="1037" max="1037" width="17.28515625" customWidth="1"/>
    <col min="1038" max="1038" width="18.42578125" customWidth="1"/>
    <col min="1290" max="1290" width="7" customWidth="1"/>
    <col min="1291" max="1291" width="30" customWidth="1"/>
    <col min="1293" max="1293" width="17.28515625" customWidth="1"/>
    <col min="1294" max="1294" width="18.42578125" customWidth="1"/>
    <col min="1546" max="1546" width="7" customWidth="1"/>
    <col min="1547" max="1547" width="30" customWidth="1"/>
    <col min="1549" max="1549" width="17.28515625" customWidth="1"/>
    <col min="1550" max="1550" width="18.42578125" customWidth="1"/>
    <col min="1802" max="1802" width="7" customWidth="1"/>
    <col min="1803" max="1803" width="30" customWidth="1"/>
    <col min="1805" max="1805" width="17.28515625" customWidth="1"/>
    <col min="1806" max="1806" width="18.42578125" customWidth="1"/>
    <col min="2058" max="2058" width="7" customWidth="1"/>
    <col min="2059" max="2059" width="30" customWidth="1"/>
    <col min="2061" max="2061" width="17.28515625" customWidth="1"/>
    <col min="2062" max="2062" width="18.42578125" customWidth="1"/>
    <col min="2314" max="2314" width="7" customWidth="1"/>
    <col min="2315" max="2315" width="30" customWidth="1"/>
    <col min="2317" max="2317" width="17.28515625" customWidth="1"/>
    <col min="2318" max="2318" width="18.42578125" customWidth="1"/>
    <col min="2570" max="2570" width="7" customWidth="1"/>
    <col min="2571" max="2571" width="30" customWidth="1"/>
    <col min="2573" max="2573" width="17.28515625" customWidth="1"/>
    <col min="2574" max="2574" width="18.42578125" customWidth="1"/>
    <col min="2826" max="2826" width="7" customWidth="1"/>
    <col min="2827" max="2827" width="30" customWidth="1"/>
    <col min="2829" max="2829" width="17.28515625" customWidth="1"/>
    <col min="2830" max="2830" width="18.42578125" customWidth="1"/>
    <col min="3082" max="3082" width="7" customWidth="1"/>
    <col min="3083" max="3083" width="30" customWidth="1"/>
    <col min="3085" max="3085" width="17.28515625" customWidth="1"/>
    <col min="3086" max="3086" width="18.42578125" customWidth="1"/>
    <col min="3338" max="3338" width="7" customWidth="1"/>
    <col min="3339" max="3339" width="30" customWidth="1"/>
    <col min="3341" max="3341" width="17.28515625" customWidth="1"/>
    <col min="3342" max="3342" width="18.42578125" customWidth="1"/>
    <col min="3594" max="3594" width="7" customWidth="1"/>
    <col min="3595" max="3595" width="30" customWidth="1"/>
    <col min="3597" max="3597" width="17.28515625" customWidth="1"/>
    <col min="3598" max="3598" width="18.42578125" customWidth="1"/>
    <col min="3850" max="3850" width="7" customWidth="1"/>
    <col min="3851" max="3851" width="30" customWidth="1"/>
    <col min="3853" max="3853" width="17.28515625" customWidth="1"/>
    <col min="3854" max="3854" width="18.42578125" customWidth="1"/>
    <col min="4106" max="4106" width="7" customWidth="1"/>
    <col min="4107" max="4107" width="30" customWidth="1"/>
    <col min="4109" max="4109" width="17.28515625" customWidth="1"/>
    <col min="4110" max="4110" width="18.42578125" customWidth="1"/>
    <col min="4362" max="4362" width="7" customWidth="1"/>
    <col min="4363" max="4363" width="30" customWidth="1"/>
    <col min="4365" max="4365" width="17.28515625" customWidth="1"/>
    <col min="4366" max="4366" width="18.42578125" customWidth="1"/>
    <col min="4618" max="4618" width="7" customWidth="1"/>
    <col min="4619" max="4619" width="30" customWidth="1"/>
    <col min="4621" max="4621" width="17.28515625" customWidth="1"/>
    <col min="4622" max="4622" width="18.42578125" customWidth="1"/>
    <col min="4874" max="4874" width="7" customWidth="1"/>
    <col min="4875" max="4875" width="30" customWidth="1"/>
    <col min="4877" max="4877" width="17.28515625" customWidth="1"/>
    <col min="4878" max="4878" width="18.42578125" customWidth="1"/>
    <col min="5130" max="5130" width="7" customWidth="1"/>
    <col min="5131" max="5131" width="30" customWidth="1"/>
    <col min="5133" max="5133" width="17.28515625" customWidth="1"/>
    <col min="5134" max="5134" width="18.42578125" customWidth="1"/>
    <col min="5386" max="5386" width="7" customWidth="1"/>
    <col min="5387" max="5387" width="30" customWidth="1"/>
    <col min="5389" max="5389" width="17.28515625" customWidth="1"/>
    <col min="5390" max="5390" width="18.42578125" customWidth="1"/>
    <col min="5642" max="5642" width="7" customWidth="1"/>
    <col min="5643" max="5643" width="30" customWidth="1"/>
    <col min="5645" max="5645" width="17.28515625" customWidth="1"/>
    <col min="5646" max="5646" width="18.42578125" customWidth="1"/>
    <col min="5898" max="5898" width="7" customWidth="1"/>
    <col min="5899" max="5899" width="30" customWidth="1"/>
    <col min="5901" max="5901" width="17.28515625" customWidth="1"/>
    <col min="5902" max="5902" width="18.42578125" customWidth="1"/>
    <col min="6154" max="6154" width="7" customWidth="1"/>
    <col min="6155" max="6155" width="30" customWidth="1"/>
    <col min="6157" max="6157" width="17.28515625" customWidth="1"/>
    <col min="6158" max="6158" width="18.42578125" customWidth="1"/>
    <col min="6410" max="6410" width="7" customWidth="1"/>
    <col min="6411" max="6411" width="30" customWidth="1"/>
    <col min="6413" max="6413" width="17.28515625" customWidth="1"/>
    <col min="6414" max="6414" width="18.42578125" customWidth="1"/>
    <col min="6666" max="6666" width="7" customWidth="1"/>
    <col min="6667" max="6667" width="30" customWidth="1"/>
    <col min="6669" max="6669" width="17.28515625" customWidth="1"/>
    <col min="6670" max="6670" width="18.42578125" customWidth="1"/>
    <col min="6922" max="6922" width="7" customWidth="1"/>
    <col min="6923" max="6923" width="30" customWidth="1"/>
    <col min="6925" max="6925" width="17.28515625" customWidth="1"/>
    <col min="6926" max="6926" width="18.42578125" customWidth="1"/>
    <col min="7178" max="7178" width="7" customWidth="1"/>
    <col min="7179" max="7179" width="30" customWidth="1"/>
    <col min="7181" max="7181" width="17.28515625" customWidth="1"/>
    <col min="7182" max="7182" width="18.42578125" customWidth="1"/>
    <col min="7434" max="7434" width="7" customWidth="1"/>
    <col min="7435" max="7435" width="30" customWidth="1"/>
    <col min="7437" max="7437" width="17.28515625" customWidth="1"/>
    <col min="7438" max="7438" width="18.42578125" customWidth="1"/>
    <col min="7690" max="7690" width="7" customWidth="1"/>
    <col min="7691" max="7691" width="30" customWidth="1"/>
    <col min="7693" max="7693" width="17.28515625" customWidth="1"/>
    <col min="7694" max="7694" width="18.42578125" customWidth="1"/>
    <col min="7946" max="7946" width="7" customWidth="1"/>
    <col min="7947" max="7947" width="30" customWidth="1"/>
    <col min="7949" max="7949" width="17.28515625" customWidth="1"/>
    <col min="7950" max="7950" width="18.42578125" customWidth="1"/>
    <col min="8202" max="8202" width="7" customWidth="1"/>
    <col min="8203" max="8203" width="30" customWidth="1"/>
    <col min="8205" max="8205" width="17.28515625" customWidth="1"/>
    <col min="8206" max="8206" width="18.42578125" customWidth="1"/>
    <col min="8458" max="8458" width="7" customWidth="1"/>
    <col min="8459" max="8459" width="30" customWidth="1"/>
    <col min="8461" max="8461" width="17.28515625" customWidth="1"/>
    <col min="8462" max="8462" width="18.42578125" customWidth="1"/>
    <col min="8714" max="8714" width="7" customWidth="1"/>
    <col min="8715" max="8715" width="30" customWidth="1"/>
    <col min="8717" max="8717" width="17.28515625" customWidth="1"/>
    <col min="8718" max="8718" width="18.42578125" customWidth="1"/>
    <col min="8970" max="8970" width="7" customWidth="1"/>
    <col min="8971" max="8971" width="30" customWidth="1"/>
    <col min="8973" max="8973" width="17.28515625" customWidth="1"/>
    <col min="8974" max="8974" width="18.42578125" customWidth="1"/>
    <col min="9226" max="9226" width="7" customWidth="1"/>
    <col min="9227" max="9227" width="30" customWidth="1"/>
    <col min="9229" max="9229" width="17.28515625" customWidth="1"/>
    <col min="9230" max="9230" width="18.42578125" customWidth="1"/>
    <col min="9482" max="9482" width="7" customWidth="1"/>
    <col min="9483" max="9483" width="30" customWidth="1"/>
    <col min="9485" max="9485" width="17.28515625" customWidth="1"/>
    <col min="9486" max="9486" width="18.42578125" customWidth="1"/>
    <col min="9738" max="9738" width="7" customWidth="1"/>
    <col min="9739" max="9739" width="30" customWidth="1"/>
    <col min="9741" max="9741" width="17.28515625" customWidth="1"/>
    <col min="9742" max="9742" width="18.42578125" customWidth="1"/>
    <col min="9994" max="9994" width="7" customWidth="1"/>
    <col min="9995" max="9995" width="30" customWidth="1"/>
    <col min="9997" max="9997" width="17.28515625" customWidth="1"/>
    <col min="9998" max="9998" width="18.42578125" customWidth="1"/>
    <col min="10250" max="10250" width="7" customWidth="1"/>
    <col min="10251" max="10251" width="30" customWidth="1"/>
    <col min="10253" max="10253" width="17.28515625" customWidth="1"/>
    <col min="10254" max="10254" width="18.42578125" customWidth="1"/>
    <col min="10506" max="10506" width="7" customWidth="1"/>
    <col min="10507" max="10507" width="30" customWidth="1"/>
    <col min="10509" max="10509" width="17.28515625" customWidth="1"/>
    <col min="10510" max="10510" width="18.42578125" customWidth="1"/>
    <col min="10762" max="10762" width="7" customWidth="1"/>
    <col min="10763" max="10763" width="30" customWidth="1"/>
    <col min="10765" max="10765" width="17.28515625" customWidth="1"/>
    <col min="10766" max="10766" width="18.42578125" customWidth="1"/>
    <col min="11018" max="11018" width="7" customWidth="1"/>
    <col min="11019" max="11019" width="30" customWidth="1"/>
    <col min="11021" max="11021" width="17.28515625" customWidth="1"/>
    <col min="11022" max="11022" width="18.42578125" customWidth="1"/>
    <col min="11274" max="11274" width="7" customWidth="1"/>
    <col min="11275" max="11275" width="30" customWidth="1"/>
    <col min="11277" max="11277" width="17.28515625" customWidth="1"/>
    <col min="11278" max="11278" width="18.42578125" customWidth="1"/>
    <col min="11530" max="11530" width="7" customWidth="1"/>
    <col min="11531" max="11531" width="30" customWidth="1"/>
    <col min="11533" max="11533" width="17.28515625" customWidth="1"/>
    <col min="11534" max="11534" width="18.42578125" customWidth="1"/>
    <col min="11786" max="11786" width="7" customWidth="1"/>
    <col min="11787" max="11787" width="30" customWidth="1"/>
    <col min="11789" max="11789" width="17.28515625" customWidth="1"/>
    <col min="11790" max="11790" width="18.42578125" customWidth="1"/>
    <col min="12042" max="12042" width="7" customWidth="1"/>
    <col min="12043" max="12043" width="30" customWidth="1"/>
    <col min="12045" max="12045" width="17.28515625" customWidth="1"/>
    <col min="12046" max="12046" width="18.42578125" customWidth="1"/>
    <col min="12298" max="12298" width="7" customWidth="1"/>
    <col min="12299" max="12299" width="30" customWidth="1"/>
    <col min="12301" max="12301" width="17.28515625" customWidth="1"/>
    <col min="12302" max="12302" width="18.42578125" customWidth="1"/>
    <col min="12554" max="12554" width="7" customWidth="1"/>
    <col min="12555" max="12555" width="30" customWidth="1"/>
    <col min="12557" max="12557" width="17.28515625" customWidth="1"/>
    <col min="12558" max="12558" width="18.42578125" customWidth="1"/>
    <col min="12810" max="12810" width="7" customWidth="1"/>
    <col min="12811" max="12811" width="30" customWidth="1"/>
    <col min="12813" max="12813" width="17.28515625" customWidth="1"/>
    <col min="12814" max="12814" width="18.42578125" customWidth="1"/>
    <col min="13066" max="13066" width="7" customWidth="1"/>
    <col min="13067" max="13067" width="30" customWidth="1"/>
    <col min="13069" max="13069" width="17.28515625" customWidth="1"/>
    <col min="13070" max="13070" width="18.42578125" customWidth="1"/>
    <col min="13322" max="13322" width="7" customWidth="1"/>
    <col min="13323" max="13323" width="30" customWidth="1"/>
    <col min="13325" max="13325" width="17.28515625" customWidth="1"/>
    <col min="13326" max="13326" width="18.42578125" customWidth="1"/>
    <col min="13578" max="13578" width="7" customWidth="1"/>
    <col min="13579" max="13579" width="30" customWidth="1"/>
    <col min="13581" max="13581" width="17.28515625" customWidth="1"/>
    <col min="13582" max="13582" width="18.42578125" customWidth="1"/>
    <col min="13834" max="13834" width="7" customWidth="1"/>
    <col min="13835" max="13835" width="30" customWidth="1"/>
    <col min="13837" max="13837" width="17.28515625" customWidth="1"/>
    <col min="13838" max="13838" width="18.42578125" customWidth="1"/>
    <col min="14090" max="14090" width="7" customWidth="1"/>
    <col min="14091" max="14091" width="30" customWidth="1"/>
    <col min="14093" max="14093" width="17.28515625" customWidth="1"/>
    <col min="14094" max="14094" width="18.42578125" customWidth="1"/>
    <col min="14346" max="14346" width="7" customWidth="1"/>
    <col min="14347" max="14347" width="30" customWidth="1"/>
    <col min="14349" max="14349" width="17.28515625" customWidth="1"/>
    <col min="14350" max="14350" width="18.42578125" customWidth="1"/>
    <col min="14602" max="14602" width="7" customWidth="1"/>
    <col min="14603" max="14603" width="30" customWidth="1"/>
    <col min="14605" max="14605" width="17.28515625" customWidth="1"/>
    <col min="14606" max="14606" width="18.42578125" customWidth="1"/>
    <col min="14858" max="14858" width="7" customWidth="1"/>
    <col min="14859" max="14859" width="30" customWidth="1"/>
    <col min="14861" max="14861" width="17.28515625" customWidth="1"/>
    <col min="14862" max="14862" width="18.42578125" customWidth="1"/>
    <col min="15114" max="15114" width="7" customWidth="1"/>
    <col min="15115" max="15115" width="30" customWidth="1"/>
    <col min="15117" max="15117" width="17.28515625" customWidth="1"/>
    <col min="15118" max="15118" width="18.42578125" customWidth="1"/>
    <col min="15370" max="15370" width="7" customWidth="1"/>
    <col min="15371" max="15371" width="30" customWidth="1"/>
    <col min="15373" max="15373" width="17.28515625" customWidth="1"/>
    <col min="15374" max="15374" width="18.42578125" customWidth="1"/>
    <col min="15626" max="15626" width="7" customWidth="1"/>
    <col min="15627" max="15627" width="30" customWidth="1"/>
    <col min="15629" max="15629" width="17.28515625" customWidth="1"/>
    <col min="15630" max="15630" width="18.42578125" customWidth="1"/>
    <col min="15882" max="15882" width="7" customWidth="1"/>
    <col min="15883" max="15883" width="30" customWidth="1"/>
    <col min="15885" max="15885" width="17.28515625" customWidth="1"/>
    <col min="15886" max="15886" width="18.42578125" customWidth="1"/>
    <col min="16138" max="16138" width="7" customWidth="1"/>
    <col min="16139" max="16139" width="30" customWidth="1"/>
    <col min="16141" max="16141" width="17.28515625" customWidth="1"/>
    <col min="16142" max="16142" width="18.42578125" customWidth="1"/>
  </cols>
  <sheetData>
    <row r="1" spans="1:19" ht="15" x14ac:dyDescent="0.25">
      <c r="A1" s="772" t="e" vm="1">
        <v>#VALUE!</v>
      </c>
      <c r="B1" s="773"/>
      <c r="C1" s="774"/>
      <c r="D1" s="781" t="s">
        <v>448</v>
      </c>
      <c r="E1" s="782"/>
      <c r="F1" s="782"/>
      <c r="G1" s="782"/>
      <c r="H1" s="783"/>
      <c r="I1" s="784"/>
      <c r="J1" s="785"/>
      <c r="K1" s="785"/>
      <c r="L1" s="785"/>
      <c r="M1" s="785"/>
      <c r="N1" s="785"/>
      <c r="O1" s="786"/>
      <c r="P1" s="781"/>
      <c r="Q1" s="783"/>
      <c r="R1" s="756" t="s">
        <v>449</v>
      </c>
      <c r="S1" s="758" t="s">
        <v>2231</v>
      </c>
    </row>
    <row r="2" spans="1:19" ht="15" x14ac:dyDescent="0.25">
      <c r="A2" s="775"/>
      <c r="B2" s="776"/>
      <c r="C2" s="777"/>
      <c r="D2" s="787"/>
      <c r="E2" s="788"/>
      <c r="F2" s="788"/>
      <c r="G2" s="788"/>
      <c r="H2" s="789"/>
      <c r="I2" s="784"/>
      <c r="J2" s="785"/>
      <c r="K2" s="785"/>
      <c r="L2" s="785"/>
      <c r="M2" s="785"/>
      <c r="N2" s="785"/>
      <c r="O2" s="786"/>
      <c r="P2" s="787"/>
      <c r="Q2" s="789"/>
      <c r="R2" s="757"/>
      <c r="S2" s="759"/>
    </row>
    <row r="3" spans="1:19" ht="15" x14ac:dyDescent="0.25">
      <c r="A3" s="775"/>
      <c r="B3" s="776"/>
      <c r="C3" s="777"/>
      <c r="D3" s="787"/>
      <c r="E3" s="788"/>
      <c r="F3" s="788"/>
      <c r="G3" s="788"/>
      <c r="H3" s="789"/>
      <c r="I3" s="784"/>
      <c r="J3" s="785"/>
      <c r="K3" s="785"/>
      <c r="L3" s="785"/>
      <c r="M3" s="785"/>
      <c r="N3" s="785"/>
      <c r="O3" s="786"/>
      <c r="P3" s="787"/>
      <c r="Q3" s="789"/>
      <c r="R3" s="757" t="s">
        <v>450</v>
      </c>
      <c r="S3" s="760">
        <v>2</v>
      </c>
    </row>
    <row r="4" spans="1:19" ht="15" x14ac:dyDescent="0.25">
      <c r="A4" s="775"/>
      <c r="B4" s="776"/>
      <c r="C4" s="777"/>
      <c r="D4" s="787"/>
      <c r="E4" s="788"/>
      <c r="F4" s="788"/>
      <c r="G4" s="788"/>
      <c r="H4" s="789"/>
      <c r="I4" s="784"/>
      <c r="J4" s="785"/>
      <c r="K4" s="785"/>
      <c r="L4" s="785"/>
      <c r="M4" s="785"/>
      <c r="N4" s="785"/>
      <c r="O4" s="786"/>
      <c r="P4" s="787"/>
      <c r="Q4" s="789"/>
      <c r="R4" s="757"/>
      <c r="S4" s="760"/>
    </row>
    <row r="5" spans="1:19" ht="15" x14ac:dyDescent="0.25">
      <c r="A5" s="775"/>
      <c r="B5" s="776"/>
      <c r="C5" s="777"/>
      <c r="D5" s="787"/>
      <c r="E5" s="788"/>
      <c r="F5" s="788"/>
      <c r="G5" s="788"/>
      <c r="H5" s="789"/>
      <c r="I5" s="784"/>
      <c r="J5" s="785"/>
      <c r="K5" s="785"/>
      <c r="L5" s="785"/>
      <c r="M5" s="785"/>
      <c r="N5" s="785"/>
      <c r="O5" s="786"/>
      <c r="P5" s="787"/>
      <c r="Q5" s="789"/>
      <c r="R5" s="761" t="s">
        <v>451</v>
      </c>
      <c r="S5" s="763" t="s">
        <v>2232</v>
      </c>
    </row>
    <row r="6" spans="1:19" thickBot="1" x14ac:dyDescent="0.3">
      <c r="A6" s="778"/>
      <c r="B6" s="779"/>
      <c r="C6" s="780"/>
      <c r="D6" s="790"/>
      <c r="E6" s="791"/>
      <c r="F6" s="791"/>
      <c r="G6" s="791"/>
      <c r="H6" s="792"/>
      <c r="I6" s="784"/>
      <c r="J6" s="785"/>
      <c r="K6" s="785"/>
      <c r="L6" s="785"/>
      <c r="M6" s="785"/>
      <c r="N6" s="785"/>
      <c r="O6" s="786"/>
      <c r="P6" s="790"/>
      <c r="Q6" s="792"/>
      <c r="R6" s="762"/>
      <c r="S6" s="764"/>
    </row>
    <row r="7" spans="1:19" ht="16.5" thickBot="1" x14ac:dyDescent="0.35">
      <c r="A7" s="798" t="s">
        <v>2233</v>
      </c>
      <c r="B7" s="798"/>
      <c r="C7" s="798"/>
      <c r="D7" s="798"/>
      <c r="E7" s="798"/>
      <c r="F7" s="798"/>
      <c r="G7" s="798"/>
      <c r="H7" s="798"/>
      <c r="I7" s="799"/>
      <c r="J7" s="799"/>
      <c r="K7" s="799"/>
      <c r="L7" s="799"/>
      <c r="M7" s="799"/>
      <c r="N7" s="799"/>
      <c r="O7" s="799"/>
      <c r="P7" s="798"/>
      <c r="Q7" s="798"/>
      <c r="R7" s="798"/>
      <c r="S7" s="798"/>
    </row>
    <row r="8" spans="1:19" ht="15" customHeight="1" x14ac:dyDescent="0.25">
      <c r="A8" s="811" t="s">
        <v>452</v>
      </c>
      <c r="B8" s="812"/>
      <c r="C8" s="812"/>
      <c r="D8" s="812"/>
      <c r="E8" s="812"/>
      <c r="F8" s="812"/>
      <c r="G8" s="812"/>
      <c r="H8" s="812"/>
      <c r="I8" s="812"/>
      <c r="J8" s="812"/>
      <c r="K8" s="812"/>
      <c r="L8" s="812"/>
      <c r="M8" s="812"/>
      <c r="N8" s="812"/>
      <c r="O8" s="812"/>
      <c r="P8" s="794" t="s">
        <v>453</v>
      </c>
      <c r="Q8" s="794" t="s">
        <v>454</v>
      </c>
      <c r="R8" s="794" t="s">
        <v>455</v>
      </c>
      <c r="S8" s="809" t="s">
        <v>456</v>
      </c>
    </row>
    <row r="9" spans="1:19" s="19" customFormat="1" ht="15" customHeight="1" x14ac:dyDescent="0.25">
      <c r="A9" s="820" t="s">
        <v>457</v>
      </c>
      <c r="B9" s="822" t="s">
        <v>458</v>
      </c>
      <c r="C9" s="795" t="s">
        <v>459</v>
      </c>
      <c r="D9" s="795" t="s">
        <v>460</v>
      </c>
      <c r="E9" s="814" t="s">
        <v>461</v>
      </c>
      <c r="F9" s="795" t="s">
        <v>462</v>
      </c>
      <c r="G9" s="795"/>
      <c r="H9" s="795" t="s">
        <v>463</v>
      </c>
      <c r="I9" s="795"/>
      <c r="J9" s="795"/>
      <c r="K9" s="801" t="s">
        <v>464</v>
      </c>
      <c r="L9" s="802" t="s">
        <v>465</v>
      </c>
      <c r="M9" s="800" t="s">
        <v>466</v>
      </c>
      <c r="N9" s="800"/>
      <c r="O9" s="793" t="s">
        <v>467</v>
      </c>
      <c r="P9" s="795"/>
      <c r="Q9" s="795"/>
      <c r="R9" s="795"/>
      <c r="S9" s="810"/>
    </row>
    <row r="10" spans="1:19" s="19" customFormat="1" ht="42.75" customHeight="1" thickBot="1" x14ac:dyDescent="0.3">
      <c r="A10" s="820"/>
      <c r="B10" s="823"/>
      <c r="C10" s="795"/>
      <c r="D10" s="795"/>
      <c r="E10" s="815"/>
      <c r="F10" s="436" t="s">
        <v>468</v>
      </c>
      <c r="G10" s="436" t="s">
        <v>469</v>
      </c>
      <c r="H10" s="436" t="s">
        <v>470</v>
      </c>
      <c r="I10" s="526" t="s">
        <v>468</v>
      </c>
      <c r="J10" s="526" t="s">
        <v>469</v>
      </c>
      <c r="K10" s="801"/>
      <c r="L10" s="802"/>
      <c r="M10" s="527" t="s">
        <v>471</v>
      </c>
      <c r="N10" s="528" t="s">
        <v>472</v>
      </c>
      <c r="O10" s="793"/>
      <c r="P10" s="795"/>
      <c r="Q10" s="795"/>
      <c r="R10" s="795"/>
      <c r="S10" s="810"/>
    </row>
    <row r="11" spans="1:19" ht="75.75" customHeight="1" x14ac:dyDescent="0.25">
      <c r="A11" s="740" t="s">
        <v>373</v>
      </c>
      <c r="B11" s="461">
        <v>1</v>
      </c>
      <c r="C11" s="386" t="s">
        <v>473</v>
      </c>
      <c r="D11" s="382" t="s">
        <v>474</v>
      </c>
      <c r="E11" s="389" t="s">
        <v>196</v>
      </c>
      <c r="F11" s="372" t="s">
        <v>475</v>
      </c>
      <c r="G11" s="372"/>
      <c r="H11" s="372" t="s">
        <v>22</v>
      </c>
      <c r="I11" s="383">
        <f>IF($F11="X",IF($H11=Tablero!$B$12,Tablero!$A$12,IF($H11=Tablero!$B$13,Tablero!$A$13,IF($H11=Tablero!$B$14,Tablero!$A$14,IF($H11=Tablero!$B$15,Tablero!$A$15,)))))</f>
        <v>4</v>
      </c>
      <c r="J11" s="383" t="b">
        <f>IF($G11="X",IF($H11=Tablero!$E$12,Tablero!$D$12,IF($H11=Tablero!$E$13,Tablero!$D$13,IF($H11=Tablero!$E$14,Tablero!$D$14,IF($H11=Tablero!$E$15,Tablero!$D$15,)))))</f>
        <v>0</v>
      </c>
      <c r="K11" s="529">
        <f>IF($F11="X",$N11*$I11,0)</f>
        <v>2.2499999999999999E-2</v>
      </c>
      <c r="L11" s="529">
        <f>IF($G11="X",$N11*$J11,0)</f>
        <v>0</v>
      </c>
      <c r="M11" s="446">
        <v>4.4999999999999998E-2</v>
      </c>
      <c r="N11" s="447">
        <f t="shared" ref="N11:N42" si="0">M11*$M$267</f>
        <v>5.6249999999999998E-3</v>
      </c>
      <c r="O11" s="796">
        <f>SUM(M11:M54)</f>
        <v>1.0000000000000004</v>
      </c>
      <c r="P11" s="514" t="s">
        <v>50</v>
      </c>
      <c r="Q11" s="514" t="s">
        <v>50</v>
      </c>
      <c r="R11" s="514" t="s">
        <v>2256</v>
      </c>
      <c r="S11" s="600" t="s">
        <v>102</v>
      </c>
    </row>
    <row r="12" spans="1:19" ht="100.5" customHeight="1" x14ac:dyDescent="0.25">
      <c r="A12" s="741"/>
      <c r="B12" s="461">
        <v>2</v>
      </c>
      <c r="C12" s="386" t="s">
        <v>476</v>
      </c>
      <c r="D12" s="387" t="s">
        <v>477</v>
      </c>
      <c r="E12" s="389" t="s">
        <v>196</v>
      </c>
      <c r="F12" s="372"/>
      <c r="G12" s="372" t="s">
        <v>475</v>
      </c>
      <c r="H12" s="391" t="s">
        <v>22</v>
      </c>
      <c r="I12" s="383" t="b">
        <f>IF($F12="X",IF($H12=Tablero!$B$12,Tablero!$A$12,IF($H12=Tablero!$B$13,Tablero!$A$13,IF($H12=Tablero!$B$14,Tablero!$A$14,IF($H12=Tablero!$B$15,Tablero!$A$15,)))))</f>
        <v>0</v>
      </c>
      <c r="J12" s="383">
        <f>IF($G12="X",IF($H12=Tablero!$E$12,Tablero!$D$12,IF($H12=Tablero!$E$13,Tablero!$D$13,IF($H12=Tablero!$E$14,Tablero!$D$14,IF($H12=Tablero!$E$15,Tablero!$D$15,)))))</f>
        <v>1</v>
      </c>
      <c r="K12" s="529">
        <f t="shared" ref="K12:K17" si="1">IF($F12="X",$N12*$I12,0)</f>
        <v>0</v>
      </c>
      <c r="L12" s="529">
        <f t="shared" ref="L12:L18" si="2">IF($G12="X",$N12*$J12,0)</f>
        <v>3.7499999999999999E-3</v>
      </c>
      <c r="M12" s="446">
        <v>0.03</v>
      </c>
      <c r="N12" s="447">
        <f t="shared" si="0"/>
        <v>3.7499999999999999E-3</v>
      </c>
      <c r="O12" s="748"/>
      <c r="P12" s="514" t="s">
        <v>50</v>
      </c>
      <c r="Q12" s="601" t="s">
        <v>50</v>
      </c>
      <c r="R12" s="601" t="s">
        <v>2256</v>
      </c>
      <c r="S12" s="600" t="s">
        <v>102</v>
      </c>
    </row>
    <row r="13" spans="1:19" ht="141" customHeight="1" x14ac:dyDescent="0.25">
      <c r="A13" s="803"/>
      <c r="B13" s="461">
        <v>3</v>
      </c>
      <c r="C13" s="386" t="s">
        <v>478</v>
      </c>
      <c r="D13" s="382" t="s">
        <v>479</v>
      </c>
      <c r="E13" s="389" t="s">
        <v>196</v>
      </c>
      <c r="F13" s="372" t="s">
        <v>475</v>
      </c>
      <c r="G13" s="372"/>
      <c r="H13" s="372" t="s">
        <v>22</v>
      </c>
      <c r="I13" s="383">
        <f>IF($F13="X",IF($H13=Tablero!$B$12,Tablero!$A$12,IF($H13=Tablero!$B$13,Tablero!$A$13,IF($H13=Tablero!$B$14,Tablero!$A$14,IF($H13=Tablero!$B$15,Tablero!$A$15,)))))</f>
        <v>4</v>
      </c>
      <c r="J13" s="383" t="b">
        <f>IF($G13="X",IF($H13=Tablero!$E$12,Tablero!$D$12,IF($H13=Tablero!$E$13,Tablero!$D$13,IF($H13=Tablero!$E$14,Tablero!$D$14,IF($H13=Tablero!$E$15,Tablero!$D$15,)))))</f>
        <v>0</v>
      </c>
      <c r="K13" s="529">
        <f t="shared" si="1"/>
        <v>0.02</v>
      </c>
      <c r="L13" s="529">
        <f t="shared" si="2"/>
        <v>0</v>
      </c>
      <c r="M13" s="446">
        <v>0.04</v>
      </c>
      <c r="N13" s="447">
        <f t="shared" si="0"/>
        <v>5.0000000000000001E-3</v>
      </c>
      <c r="O13" s="748"/>
      <c r="P13" s="514" t="s">
        <v>133</v>
      </c>
      <c r="Q13" s="514" t="s">
        <v>133</v>
      </c>
      <c r="R13" s="514" t="s">
        <v>53</v>
      </c>
      <c r="S13" s="600" t="s">
        <v>102</v>
      </c>
    </row>
    <row r="14" spans="1:19" ht="76.5" customHeight="1" x14ac:dyDescent="0.25">
      <c r="A14" s="803"/>
      <c r="B14" s="461">
        <v>4</v>
      </c>
      <c r="C14" s="567" t="s">
        <v>480</v>
      </c>
      <c r="D14" s="419" t="s">
        <v>481</v>
      </c>
      <c r="E14" s="389" t="s">
        <v>196</v>
      </c>
      <c r="F14" s="372" t="s">
        <v>475</v>
      </c>
      <c r="G14" s="372"/>
      <c r="H14" s="372" t="s">
        <v>25</v>
      </c>
      <c r="I14" s="383">
        <f>IF($F14="X",IF($H14=Tablero!$B$12,Tablero!$A$12,IF($H14=Tablero!$B$13,Tablero!$A$13,IF($H14=Tablero!$B$14,Tablero!$A$14,IF($H14=Tablero!$B$15,Tablero!$A$15,)))))</f>
        <v>3</v>
      </c>
      <c r="J14" s="383" t="b">
        <f>IF($G14="X",IF($H14=Tablero!$E$12,Tablero!$D$12,IF($H14=Tablero!$E$13,Tablero!$D$13,IF($H14=Tablero!$E$14,Tablero!$D$14,IF($H14=Tablero!$E$15,Tablero!$D$15,)))))</f>
        <v>0</v>
      </c>
      <c r="K14" s="529">
        <f t="shared" si="1"/>
        <v>7.4999999999999997E-3</v>
      </c>
      <c r="L14" s="529">
        <f t="shared" si="2"/>
        <v>0</v>
      </c>
      <c r="M14" s="446">
        <v>0.02</v>
      </c>
      <c r="N14" s="447">
        <f t="shared" si="0"/>
        <v>2.5000000000000001E-3</v>
      </c>
      <c r="O14" s="748"/>
      <c r="P14" s="514" t="s">
        <v>133</v>
      </c>
      <c r="Q14" s="514" t="s">
        <v>133</v>
      </c>
      <c r="R14" s="514" t="s">
        <v>53</v>
      </c>
      <c r="S14" s="600" t="s">
        <v>102</v>
      </c>
    </row>
    <row r="15" spans="1:19" ht="110.25" customHeight="1" x14ac:dyDescent="0.25">
      <c r="A15" s="803"/>
      <c r="B15" s="461">
        <v>5</v>
      </c>
      <c r="C15" s="386" t="s">
        <v>482</v>
      </c>
      <c r="D15" s="387" t="s">
        <v>483</v>
      </c>
      <c r="E15" s="389" t="s">
        <v>196</v>
      </c>
      <c r="F15" s="372"/>
      <c r="G15" s="372" t="s">
        <v>475</v>
      </c>
      <c r="H15" s="372" t="s">
        <v>25</v>
      </c>
      <c r="I15" s="383" t="b">
        <f>IF($F15="X",IF($H15=Tablero!$B$12,Tablero!$A$12,IF($H15=Tablero!$B$13,Tablero!$A$13,IF($H15=Tablero!$B$14,Tablero!$A$14,IF($H15=Tablero!$B$15,Tablero!$A$15,)))))</f>
        <v>0</v>
      </c>
      <c r="J15" s="383">
        <f>IF($G15="X",IF($H15=Tablero!$E$12,Tablero!$D$12,IF($H15=Tablero!$E$13,Tablero!$D$13,IF($H15=Tablero!$E$14,Tablero!$D$14,IF($H15=Tablero!$E$15,Tablero!$D$15,)))))</f>
        <v>2</v>
      </c>
      <c r="K15" s="529">
        <f t="shared" si="1"/>
        <v>0</v>
      </c>
      <c r="L15" s="529">
        <f t="shared" si="2"/>
        <v>2.5000000000000001E-3</v>
      </c>
      <c r="M15" s="446">
        <v>0.01</v>
      </c>
      <c r="N15" s="447">
        <f t="shared" si="0"/>
        <v>1.25E-3</v>
      </c>
      <c r="O15" s="748"/>
      <c r="P15" s="514" t="s">
        <v>133</v>
      </c>
      <c r="Q15" s="514" t="s">
        <v>133</v>
      </c>
      <c r="R15" s="514" t="s">
        <v>53</v>
      </c>
      <c r="S15" s="600" t="s">
        <v>102</v>
      </c>
    </row>
    <row r="16" spans="1:19" ht="112.5" customHeight="1" x14ac:dyDescent="0.25">
      <c r="A16" s="803"/>
      <c r="B16" s="461">
        <v>6</v>
      </c>
      <c r="C16" s="386" t="s">
        <v>484</v>
      </c>
      <c r="D16" s="387" t="s">
        <v>485</v>
      </c>
      <c r="E16" s="389" t="s">
        <v>196</v>
      </c>
      <c r="F16" s="372"/>
      <c r="G16" s="372" t="s">
        <v>475</v>
      </c>
      <c r="H16" s="372" t="s">
        <v>22</v>
      </c>
      <c r="I16" s="383" t="b">
        <f>IF($F16="X",IF($H16=Tablero!$B$12,Tablero!$A$12,IF($H16=Tablero!$B$13,Tablero!$A$13,IF($H16=Tablero!$B$14,Tablero!$A$14,IF($H16=Tablero!$B$15,Tablero!$A$15,)))))</f>
        <v>0</v>
      </c>
      <c r="J16" s="383">
        <f>IF($G16="X",IF($H16=Tablero!$E$12,Tablero!$D$12,IF($H16=Tablero!$E$13,Tablero!$D$13,IF($H16=Tablero!$E$14,Tablero!$D$14,IF($H16=Tablero!$E$15,Tablero!$D$15,)))))</f>
        <v>1</v>
      </c>
      <c r="K16" s="529">
        <f t="shared" si="1"/>
        <v>0</v>
      </c>
      <c r="L16" s="529">
        <f t="shared" si="2"/>
        <v>3.7499999999999999E-3</v>
      </c>
      <c r="M16" s="446">
        <v>0.03</v>
      </c>
      <c r="N16" s="447">
        <f t="shared" si="0"/>
        <v>3.7499999999999999E-3</v>
      </c>
      <c r="O16" s="748"/>
      <c r="P16" s="514" t="s">
        <v>133</v>
      </c>
      <c r="Q16" s="514" t="s">
        <v>133</v>
      </c>
      <c r="R16" s="514" t="s">
        <v>53</v>
      </c>
      <c r="S16" s="600" t="s">
        <v>102</v>
      </c>
    </row>
    <row r="17" spans="1:19" ht="83.25" customHeight="1" x14ac:dyDescent="0.25">
      <c r="A17" s="803"/>
      <c r="B17" s="461">
        <v>7</v>
      </c>
      <c r="C17" s="567" t="s">
        <v>486</v>
      </c>
      <c r="D17" s="419" t="s">
        <v>487</v>
      </c>
      <c r="E17" s="389" t="s">
        <v>196</v>
      </c>
      <c r="F17" s="372" t="s">
        <v>475</v>
      </c>
      <c r="G17" s="372"/>
      <c r="H17" s="372" t="s">
        <v>22</v>
      </c>
      <c r="I17" s="383">
        <f>IF($F17="X",IF($H17=Tablero!$B$12,Tablero!$A$12,IF($H17=Tablero!$B$13,Tablero!$A$13,IF($H17=Tablero!$B$14,Tablero!$A$14,IF($H17=Tablero!$B$15,Tablero!$A$15,)))))</f>
        <v>4</v>
      </c>
      <c r="J17" s="383" t="b">
        <f>IF($G17="X",IF($H17=Tablero!$E$12,Tablero!$D$12,IF($H17=Tablero!$E$13,Tablero!$D$13,IF($H17=Tablero!$E$14,Tablero!$D$14,IF($H17=Tablero!$E$15,Tablero!$D$15,)))))</f>
        <v>0</v>
      </c>
      <c r="K17" s="529">
        <f t="shared" si="1"/>
        <v>0.02</v>
      </c>
      <c r="L17" s="529">
        <f t="shared" si="2"/>
        <v>0</v>
      </c>
      <c r="M17" s="446">
        <v>0.04</v>
      </c>
      <c r="N17" s="447">
        <f t="shared" si="0"/>
        <v>5.0000000000000001E-3</v>
      </c>
      <c r="O17" s="748"/>
      <c r="P17" s="514" t="s">
        <v>133</v>
      </c>
      <c r="Q17" s="514" t="s">
        <v>133</v>
      </c>
      <c r="R17" s="514" t="s">
        <v>53</v>
      </c>
      <c r="S17" s="600" t="s">
        <v>102</v>
      </c>
    </row>
    <row r="18" spans="1:19" ht="81.75" customHeight="1" x14ac:dyDescent="0.25">
      <c r="A18" s="803"/>
      <c r="B18" s="461">
        <v>8</v>
      </c>
      <c r="C18" s="386" t="s">
        <v>488</v>
      </c>
      <c r="D18" s="382" t="s">
        <v>489</v>
      </c>
      <c r="E18" s="389" t="s">
        <v>196</v>
      </c>
      <c r="F18" s="372" t="s">
        <v>475</v>
      </c>
      <c r="G18" s="372"/>
      <c r="H18" s="372" t="s">
        <v>22</v>
      </c>
      <c r="I18" s="383">
        <f>IF($F18="X",IF($H18=Tablero!$B$12,Tablero!$A$12,IF($H18=Tablero!$B$13,Tablero!$A$13,IF($H18=Tablero!$B$14,Tablero!$A$14,IF($H18=Tablero!$B$15,Tablero!$A$15,)))))</f>
        <v>4</v>
      </c>
      <c r="J18" s="383" t="b">
        <f>IF($G18="X",IF($H18=Tablero!$E$12,Tablero!$D$12,IF($H18=Tablero!$E$13,Tablero!$D$13,IF($H18=Tablero!$E$14,Tablero!$D$14,IF($H18=Tablero!$E$15,Tablero!$D$15,)))))</f>
        <v>0</v>
      </c>
      <c r="K18" s="529">
        <f t="shared" ref="K18:K148" si="3">IF($F18="x",$N18*$I18,0)</f>
        <v>0.02</v>
      </c>
      <c r="L18" s="529">
        <f t="shared" si="2"/>
        <v>0</v>
      </c>
      <c r="M18" s="446">
        <v>0.04</v>
      </c>
      <c r="N18" s="447">
        <f t="shared" si="0"/>
        <v>5.0000000000000001E-3</v>
      </c>
      <c r="O18" s="748"/>
      <c r="P18" s="514" t="s">
        <v>77</v>
      </c>
      <c r="Q18" s="514" t="s">
        <v>145</v>
      </c>
      <c r="R18" s="514" t="s">
        <v>91</v>
      </c>
      <c r="S18" s="600" t="s">
        <v>102</v>
      </c>
    </row>
    <row r="19" spans="1:19" ht="45.75" customHeight="1" x14ac:dyDescent="0.25">
      <c r="A19" s="803"/>
      <c r="B19" s="461">
        <v>9</v>
      </c>
      <c r="C19" s="386" t="s">
        <v>490</v>
      </c>
      <c r="D19" s="387" t="s">
        <v>491</v>
      </c>
      <c r="E19" s="389" t="s">
        <v>196</v>
      </c>
      <c r="F19" s="372" t="s">
        <v>475</v>
      </c>
      <c r="G19" s="372"/>
      <c r="H19" s="372" t="s">
        <v>25</v>
      </c>
      <c r="I19" s="383">
        <f>IF($F19="X",IF($H19=Tablero!$B$12,Tablero!$A$12,IF($H19=Tablero!$B$13,Tablero!$A$13,IF($H19=Tablero!$B$14,Tablero!$A$14,IF($H19=Tablero!$B$15,Tablero!$A$15,)))))</f>
        <v>3</v>
      </c>
      <c r="J19" s="383" t="b">
        <f>IF($G19="X",IF($H19=Tablero!$E$12,Tablero!$D$12,IF($H19=Tablero!$E$13,Tablero!$D$13,IF($H19=Tablero!$E$14,Tablero!$D$14,IF($H19=Tablero!$E$15,Tablero!$D$15,)))))</f>
        <v>0</v>
      </c>
      <c r="K19" s="529">
        <f t="shared" si="3"/>
        <v>7.4999999999999997E-3</v>
      </c>
      <c r="L19" s="529">
        <f t="shared" ref="L19:L148" si="4">IF($G19="x",$N19*$J19,0)</f>
        <v>0</v>
      </c>
      <c r="M19" s="446">
        <v>0.02</v>
      </c>
      <c r="N19" s="447">
        <f t="shared" si="0"/>
        <v>2.5000000000000001E-3</v>
      </c>
      <c r="O19" s="748"/>
      <c r="P19" s="514" t="s">
        <v>77</v>
      </c>
      <c r="Q19" s="514" t="s">
        <v>145</v>
      </c>
      <c r="R19" s="514" t="s">
        <v>91</v>
      </c>
      <c r="S19" s="600" t="s">
        <v>102</v>
      </c>
    </row>
    <row r="20" spans="1:19" ht="71.25" x14ac:dyDescent="0.25">
      <c r="A20" s="803"/>
      <c r="B20" s="461">
        <v>10</v>
      </c>
      <c r="C20" s="386" t="s">
        <v>492</v>
      </c>
      <c r="D20" s="574" t="s">
        <v>493</v>
      </c>
      <c r="E20" s="389" t="s">
        <v>196</v>
      </c>
      <c r="F20" s="372"/>
      <c r="G20" s="372" t="s">
        <v>494</v>
      </c>
      <c r="H20" s="372" t="s">
        <v>22</v>
      </c>
      <c r="I20" s="383" t="b">
        <f>IF($F20="X",IF($H20=Tablero!$B$12,Tablero!$A$12,IF($H20=Tablero!$B$13,Tablero!$A$13,IF($H20=Tablero!$B$14,Tablero!$A$14,IF($H20=Tablero!$B$15,Tablero!$A$15,)))))</f>
        <v>0</v>
      </c>
      <c r="J20" s="383">
        <f>IF($G20="X",IF($H20=Tablero!$E$12,Tablero!$D$12,IF($H20=Tablero!$E$13,Tablero!$D$13,IF($H20=Tablero!$E$14,Tablero!$D$14,IF($H20=Tablero!$E$15,Tablero!$D$15,)))))</f>
        <v>1</v>
      </c>
      <c r="K20" s="529">
        <f t="shared" si="3"/>
        <v>0</v>
      </c>
      <c r="L20" s="529">
        <f t="shared" si="4"/>
        <v>3.7499999999999999E-3</v>
      </c>
      <c r="M20" s="446">
        <v>0.03</v>
      </c>
      <c r="N20" s="447">
        <f t="shared" si="0"/>
        <v>3.7499999999999999E-3</v>
      </c>
      <c r="O20" s="748"/>
      <c r="P20" s="514" t="s">
        <v>77</v>
      </c>
      <c r="Q20" s="514" t="s">
        <v>77</v>
      </c>
      <c r="R20" s="514" t="s">
        <v>59</v>
      </c>
      <c r="S20" s="600" t="s">
        <v>102</v>
      </c>
    </row>
    <row r="21" spans="1:19" ht="105" customHeight="1" x14ac:dyDescent="0.25">
      <c r="A21" s="803"/>
      <c r="B21" s="461">
        <v>11</v>
      </c>
      <c r="C21" s="667" t="s">
        <v>2230</v>
      </c>
      <c r="D21" s="387" t="s">
        <v>495</v>
      </c>
      <c r="E21" s="389" t="s">
        <v>196</v>
      </c>
      <c r="F21" s="372" t="s">
        <v>475</v>
      </c>
      <c r="G21" s="372"/>
      <c r="H21" s="372" t="s">
        <v>22</v>
      </c>
      <c r="I21" s="383">
        <f>IF($F21="X",IF($H21=Tablero!$B$12,Tablero!$A$12,IF($H21=Tablero!$B$13,Tablero!$A$13,IF($H21=Tablero!$B$14,Tablero!$A$14,IF($H21=Tablero!$B$15,Tablero!$A$15,)))))</f>
        <v>4</v>
      </c>
      <c r="J21" s="383" t="b">
        <f>IF($G21="X",IF($H21=Tablero!$E$12,Tablero!$D$12,IF($H21=Tablero!$E$13,Tablero!$D$13,IF($H21=Tablero!$E$14,Tablero!$D$14,IF($H21=Tablero!$E$15,Tablero!$D$15,)))))</f>
        <v>0</v>
      </c>
      <c r="K21" s="529">
        <f t="shared" si="3"/>
        <v>0.02</v>
      </c>
      <c r="L21" s="529">
        <f t="shared" si="4"/>
        <v>0</v>
      </c>
      <c r="M21" s="446">
        <v>0.04</v>
      </c>
      <c r="N21" s="447">
        <f t="shared" si="0"/>
        <v>5.0000000000000001E-3</v>
      </c>
      <c r="O21" s="748"/>
      <c r="P21" s="514" t="s">
        <v>142</v>
      </c>
      <c r="Q21" s="514" t="s">
        <v>142</v>
      </c>
      <c r="R21" s="514" t="s">
        <v>84</v>
      </c>
      <c r="S21" s="600" t="s">
        <v>102</v>
      </c>
    </row>
    <row r="22" spans="1:19" ht="171" customHeight="1" x14ac:dyDescent="0.25">
      <c r="A22" s="803"/>
      <c r="B22" s="461">
        <v>12</v>
      </c>
      <c r="C22" s="386" t="s">
        <v>496</v>
      </c>
      <c r="D22" s="387" t="s">
        <v>497</v>
      </c>
      <c r="E22" s="389" t="s">
        <v>170</v>
      </c>
      <c r="F22" s="372"/>
      <c r="G22" s="372" t="s">
        <v>475</v>
      </c>
      <c r="H22" s="372" t="s">
        <v>25</v>
      </c>
      <c r="I22" s="383" t="b">
        <f>IF($F22="X",IF($H22=Tablero!$B$12,Tablero!$A$12,IF($H22=Tablero!$B$13,Tablero!$A$13,IF($H22=Tablero!$B$14,Tablero!$A$14,IF($H22=Tablero!$B$15,Tablero!$A$15,)))))</f>
        <v>0</v>
      </c>
      <c r="J22" s="383">
        <f>IF($G22="X",IF($H22=Tablero!$E$12,Tablero!$D$12,IF($H22=Tablero!$E$13,Tablero!$D$13,IF($H22=Tablero!$E$14,Tablero!$D$14,IF($H22=Tablero!$E$15,Tablero!$D$15,)))))</f>
        <v>2</v>
      </c>
      <c r="K22" s="529">
        <f t="shared" si="3"/>
        <v>0</v>
      </c>
      <c r="L22" s="529">
        <f t="shared" si="4"/>
        <v>5.0000000000000001E-3</v>
      </c>
      <c r="M22" s="446">
        <v>0.02</v>
      </c>
      <c r="N22" s="447">
        <f t="shared" si="0"/>
        <v>2.5000000000000001E-3</v>
      </c>
      <c r="O22" s="748"/>
      <c r="P22" s="514" t="s">
        <v>142</v>
      </c>
      <c r="Q22" s="514" t="s">
        <v>142</v>
      </c>
      <c r="R22" s="514" t="s">
        <v>107</v>
      </c>
      <c r="S22" s="600" t="s">
        <v>102</v>
      </c>
    </row>
    <row r="23" spans="1:19" ht="48.75" customHeight="1" x14ac:dyDescent="0.25">
      <c r="A23" s="803"/>
      <c r="B23" s="461">
        <v>13</v>
      </c>
      <c r="C23" s="386" t="s">
        <v>498</v>
      </c>
      <c r="D23" s="382" t="s">
        <v>499</v>
      </c>
      <c r="E23" s="389" t="s">
        <v>196</v>
      </c>
      <c r="F23" s="372"/>
      <c r="G23" s="372" t="s">
        <v>494</v>
      </c>
      <c r="H23" s="372" t="s">
        <v>25</v>
      </c>
      <c r="I23" s="383" t="b">
        <f>IF($F23="X",IF($H23=Tablero!$B$12,Tablero!$A$12,IF($H23=Tablero!$B$13,Tablero!$A$13,IF($H23=Tablero!$B$14,Tablero!$A$14,IF($H23=Tablero!$B$15,Tablero!$A$15,)))))</f>
        <v>0</v>
      </c>
      <c r="J23" s="383">
        <f>IF($G23="X",IF($H23=Tablero!$E$12,Tablero!$D$12,IF($H23=Tablero!$E$13,Tablero!$D$13,IF($H23=Tablero!$E$14,Tablero!$D$14,IF($H23=Tablero!$E$15,Tablero!$D$15,)))))</f>
        <v>2</v>
      </c>
      <c r="K23" s="529">
        <f t="shared" si="3"/>
        <v>0</v>
      </c>
      <c r="L23" s="529">
        <f t="shared" si="4"/>
        <v>2.5000000000000001E-3</v>
      </c>
      <c r="M23" s="446">
        <v>0.01</v>
      </c>
      <c r="N23" s="447">
        <f t="shared" si="0"/>
        <v>1.25E-3</v>
      </c>
      <c r="O23" s="748"/>
      <c r="P23" s="514" t="s">
        <v>77</v>
      </c>
      <c r="Q23" s="514" t="s">
        <v>145</v>
      </c>
      <c r="R23" s="514" t="s">
        <v>91</v>
      </c>
      <c r="S23" s="600" t="s">
        <v>102</v>
      </c>
    </row>
    <row r="24" spans="1:19" ht="42.75" x14ac:dyDescent="0.25">
      <c r="A24" s="803"/>
      <c r="B24" s="461">
        <v>14</v>
      </c>
      <c r="C24" s="413" t="s">
        <v>500</v>
      </c>
      <c r="D24" s="373" t="s">
        <v>501</v>
      </c>
      <c r="E24" s="389" t="s">
        <v>187</v>
      </c>
      <c r="F24" s="391" t="s">
        <v>475</v>
      </c>
      <c r="G24" s="391"/>
      <c r="H24" s="372" t="s">
        <v>25</v>
      </c>
      <c r="I24" s="383">
        <f>IF($F24="X",IF($H24=Tablero!$B$12,Tablero!$A$12,IF($H24=Tablero!$B$13,Tablero!$A$13,IF($H24=Tablero!$B$14,Tablero!$A$14,IF($H24=Tablero!$B$15,Tablero!$A$15,)))))</f>
        <v>3</v>
      </c>
      <c r="J24" s="383" t="b">
        <f>IF($G24="X",IF($H24=Tablero!$E$12,Tablero!$D$12,IF($H24=Tablero!$E$13,Tablero!$D$13,IF($H24=Tablero!$E$14,Tablero!$D$14,IF($H24=Tablero!$E$15,Tablero!$D$15,)))))</f>
        <v>0</v>
      </c>
      <c r="K24" s="529">
        <f t="shared" ref="K24:K31" si="5">IF($F24="x",$N24*$I24,0)</f>
        <v>7.4999999999999997E-3</v>
      </c>
      <c r="L24" s="529">
        <f t="shared" ref="L24:L30" si="6">IF($G24="x",$N24*$J24,0)</f>
        <v>0</v>
      </c>
      <c r="M24" s="446">
        <v>0.02</v>
      </c>
      <c r="N24" s="447">
        <f t="shared" si="0"/>
        <v>2.5000000000000001E-3</v>
      </c>
      <c r="O24" s="748"/>
      <c r="P24" s="514" t="s">
        <v>58</v>
      </c>
      <c r="Q24" s="514" t="s">
        <v>145</v>
      </c>
      <c r="R24" s="514" t="s">
        <v>72</v>
      </c>
      <c r="S24" s="600" t="s">
        <v>102</v>
      </c>
    </row>
    <row r="25" spans="1:19" ht="127.5" customHeight="1" x14ac:dyDescent="0.25">
      <c r="A25" s="803"/>
      <c r="B25" s="461">
        <v>15</v>
      </c>
      <c r="C25" s="413" t="s">
        <v>502</v>
      </c>
      <c r="D25" s="373" t="s">
        <v>503</v>
      </c>
      <c r="E25" s="389" t="s">
        <v>160</v>
      </c>
      <c r="F25" s="391"/>
      <c r="G25" s="391" t="s">
        <v>475</v>
      </c>
      <c r="H25" s="372" t="s">
        <v>25</v>
      </c>
      <c r="I25" s="383" t="b">
        <f>IF($F25="X",IF($H25=Tablero!$B$12,Tablero!$A$12,IF($H25=Tablero!$B$13,Tablero!$A$13,IF($H25=Tablero!$B$14,Tablero!$A$14,IF($H25=Tablero!$B$15,Tablero!$A$15,)))))</f>
        <v>0</v>
      </c>
      <c r="J25" s="383">
        <f>IF($G25="X",IF($H25=Tablero!$E$12,Tablero!$D$12,IF($H25=Tablero!$E$13,Tablero!$D$13,IF($H25=Tablero!$E$14,Tablero!$D$14,IF($H25=Tablero!$E$15,Tablero!$D$15,)))))</f>
        <v>2</v>
      </c>
      <c r="K25" s="529">
        <f t="shared" si="5"/>
        <v>0</v>
      </c>
      <c r="L25" s="529">
        <f t="shared" si="6"/>
        <v>5.0000000000000001E-3</v>
      </c>
      <c r="M25" s="446">
        <v>0.02</v>
      </c>
      <c r="N25" s="447">
        <f t="shared" si="0"/>
        <v>2.5000000000000001E-3</v>
      </c>
      <c r="O25" s="748"/>
      <c r="P25" s="514" t="s">
        <v>58</v>
      </c>
      <c r="Q25" s="514" t="s">
        <v>58</v>
      </c>
      <c r="R25" s="514" t="s">
        <v>72</v>
      </c>
      <c r="S25" s="600" t="s">
        <v>102</v>
      </c>
    </row>
    <row r="26" spans="1:19" ht="49.5" customHeight="1" x14ac:dyDescent="0.25">
      <c r="A26" s="803"/>
      <c r="B26" s="461">
        <v>16</v>
      </c>
      <c r="C26" s="386" t="s">
        <v>504</v>
      </c>
      <c r="D26" s="373" t="s">
        <v>2245</v>
      </c>
      <c r="E26" s="389" t="s">
        <v>187</v>
      </c>
      <c r="F26" s="391" t="s">
        <v>475</v>
      </c>
      <c r="G26" s="391"/>
      <c r="H26" s="372" t="s">
        <v>25</v>
      </c>
      <c r="I26" s="383">
        <f>IF($F26="X",IF($H26=Tablero!$B$12,Tablero!$A$12,IF($H26=Tablero!$B$13,Tablero!$A$13,IF($H26=Tablero!$B$14,Tablero!$A$14,IF($H26=Tablero!$B$15,Tablero!$A$15,)))))</f>
        <v>3</v>
      </c>
      <c r="J26" s="383" t="b">
        <f>IF($G26="X",IF($H26=Tablero!$E$12,Tablero!$D$12,IF($H26=Tablero!$E$13,Tablero!$D$13,IF($H26=Tablero!$E$14,Tablero!$D$14,IF($H26=Tablero!$E$15,Tablero!$D$15,)))))</f>
        <v>0</v>
      </c>
      <c r="K26" s="529">
        <f t="shared" si="5"/>
        <v>7.4999999999999997E-3</v>
      </c>
      <c r="L26" s="529">
        <f t="shared" si="6"/>
        <v>0</v>
      </c>
      <c r="M26" s="446">
        <v>0.02</v>
      </c>
      <c r="N26" s="447">
        <f t="shared" si="0"/>
        <v>2.5000000000000001E-3</v>
      </c>
      <c r="O26" s="748"/>
      <c r="P26" s="514" t="s">
        <v>58</v>
      </c>
      <c r="Q26" s="514" t="s">
        <v>145</v>
      </c>
      <c r="R26" s="514" t="s">
        <v>91</v>
      </c>
      <c r="S26" s="600" t="s">
        <v>102</v>
      </c>
    </row>
    <row r="27" spans="1:19" ht="28.5" x14ac:dyDescent="0.25">
      <c r="A27" s="803"/>
      <c r="B27" s="461">
        <v>17</v>
      </c>
      <c r="C27" s="386" t="s">
        <v>506</v>
      </c>
      <c r="D27" s="373" t="s">
        <v>507</v>
      </c>
      <c r="E27" s="389" t="s">
        <v>187</v>
      </c>
      <c r="F27" s="391" t="s">
        <v>475</v>
      </c>
      <c r="G27" s="391"/>
      <c r="H27" s="372" t="s">
        <v>25</v>
      </c>
      <c r="I27" s="383">
        <f>IF($F27="X",IF($H27=Tablero!$B$12,Tablero!$A$12,IF($H27=Tablero!$B$13,Tablero!$A$13,IF($H27=Tablero!$B$14,Tablero!$A$14,IF($H27=Tablero!$B$15,Tablero!$A$15,)))))</f>
        <v>3</v>
      </c>
      <c r="J27" s="383" t="b">
        <f>IF($G27="X",IF($H27=Tablero!$E$12,Tablero!$D$12,IF($H27=Tablero!$E$13,Tablero!$D$13,IF($H27=Tablero!$E$14,Tablero!$D$14,IF($H27=Tablero!$E$15,Tablero!$D$15,)))))</f>
        <v>0</v>
      </c>
      <c r="K27" s="529">
        <f t="shared" si="5"/>
        <v>7.4999999999999997E-3</v>
      </c>
      <c r="L27" s="529">
        <f t="shared" si="6"/>
        <v>0</v>
      </c>
      <c r="M27" s="446">
        <v>0.02</v>
      </c>
      <c r="N27" s="447">
        <f t="shared" si="0"/>
        <v>2.5000000000000001E-3</v>
      </c>
      <c r="O27" s="748"/>
      <c r="P27" s="514" t="s">
        <v>58</v>
      </c>
      <c r="Q27" s="514" t="s">
        <v>145</v>
      </c>
      <c r="R27" s="514" t="s">
        <v>91</v>
      </c>
      <c r="S27" s="600" t="s">
        <v>102</v>
      </c>
    </row>
    <row r="28" spans="1:19" ht="85.5" x14ac:dyDescent="0.25">
      <c r="A28" s="803"/>
      <c r="B28" s="461">
        <v>18</v>
      </c>
      <c r="C28" s="386" t="s">
        <v>508</v>
      </c>
      <c r="D28" s="382" t="s">
        <v>509</v>
      </c>
      <c r="E28" s="389" t="s">
        <v>196</v>
      </c>
      <c r="F28" s="372" t="s">
        <v>475</v>
      </c>
      <c r="G28" s="372"/>
      <c r="H28" s="372" t="s">
        <v>22</v>
      </c>
      <c r="I28" s="383">
        <f>IF($F28="X",IF($H28=Tablero!$B$12,Tablero!$A$12,IF($H28=Tablero!$B$13,Tablero!$A$13,IF($H28=Tablero!$B$14,Tablero!$A$14,IF($H28=Tablero!$B$15,Tablero!$A$15,)))))</f>
        <v>4</v>
      </c>
      <c r="J28" s="383" t="b">
        <f>IF($G28="X",IF($H28=Tablero!$E$12,Tablero!$D$12,IF($H28=Tablero!$E$13,Tablero!$D$13,IF($H28=Tablero!$E$14,Tablero!$D$14,IF($H28=Tablero!$E$15,Tablero!$D$15,)))))</f>
        <v>0</v>
      </c>
      <c r="K28" s="529">
        <f t="shared" si="5"/>
        <v>0.01</v>
      </c>
      <c r="L28" s="529">
        <f t="shared" si="6"/>
        <v>0</v>
      </c>
      <c r="M28" s="446">
        <v>0.02</v>
      </c>
      <c r="N28" s="447">
        <f t="shared" si="0"/>
        <v>2.5000000000000001E-3</v>
      </c>
      <c r="O28" s="748"/>
      <c r="P28" s="514" t="s">
        <v>68</v>
      </c>
      <c r="Q28" s="514" t="s">
        <v>68</v>
      </c>
      <c r="R28" s="514" t="s">
        <v>100</v>
      </c>
      <c r="S28" s="600" t="s">
        <v>102</v>
      </c>
    </row>
    <row r="29" spans="1:19" ht="57" x14ac:dyDescent="0.25">
      <c r="A29" s="803"/>
      <c r="B29" s="461">
        <v>19</v>
      </c>
      <c r="C29" s="386" t="s">
        <v>510</v>
      </c>
      <c r="D29" s="382" t="s">
        <v>511</v>
      </c>
      <c r="E29" s="389" t="s">
        <v>196</v>
      </c>
      <c r="F29" s="372" t="s">
        <v>475</v>
      </c>
      <c r="G29" s="372"/>
      <c r="H29" s="372" t="s">
        <v>22</v>
      </c>
      <c r="I29" s="383">
        <f>IF($F29="X",IF($H29=Tablero!$B$12,Tablero!$A$12,IF($H29=Tablero!$B$13,Tablero!$A$13,IF($H29=Tablero!$B$14,Tablero!$A$14,IF($H29=Tablero!$B$15,Tablero!$A$15,)))))</f>
        <v>4</v>
      </c>
      <c r="J29" s="383" t="b">
        <f>IF($G29="X",IF($H29=Tablero!$E$12,Tablero!$D$12,IF($H29=Tablero!$E$13,Tablero!$D$13,IF($H29=Tablero!$E$14,Tablero!$D$14,IF($H29=Tablero!$E$15,Tablero!$D$15,)))))</f>
        <v>0</v>
      </c>
      <c r="K29" s="529">
        <f t="shared" si="5"/>
        <v>1.4999999999999999E-2</v>
      </c>
      <c r="L29" s="529">
        <f t="shared" si="6"/>
        <v>0</v>
      </c>
      <c r="M29" s="446">
        <v>0.03</v>
      </c>
      <c r="N29" s="447">
        <f t="shared" si="0"/>
        <v>3.7499999999999999E-3</v>
      </c>
      <c r="O29" s="748"/>
      <c r="P29" s="514" t="s">
        <v>144</v>
      </c>
      <c r="Q29" s="514" t="s">
        <v>144</v>
      </c>
      <c r="R29" s="514" t="s">
        <v>94</v>
      </c>
      <c r="S29" s="600" t="s">
        <v>48</v>
      </c>
    </row>
    <row r="30" spans="1:19" ht="69.75" customHeight="1" x14ac:dyDescent="0.25">
      <c r="A30" s="803"/>
      <c r="B30" s="461">
        <v>20</v>
      </c>
      <c r="C30" s="386" t="s">
        <v>512</v>
      </c>
      <c r="D30" s="387" t="s">
        <v>513</v>
      </c>
      <c r="E30" s="389" t="s">
        <v>196</v>
      </c>
      <c r="F30" s="372"/>
      <c r="G30" s="372" t="s">
        <v>475</v>
      </c>
      <c r="H30" s="372" t="s">
        <v>25</v>
      </c>
      <c r="I30" s="383" t="b">
        <f>IF($F30="X",IF($H30=Tablero!$B$12,Tablero!$A$12,IF($H30=Tablero!$B$13,Tablero!$A$13,IF($H30=Tablero!$B$14,Tablero!$A$14,IF($H30=Tablero!$B$15,Tablero!$A$15,)))))</f>
        <v>0</v>
      </c>
      <c r="J30" s="383">
        <f>IF($G30="X",IF($H30=Tablero!$E$12,Tablero!$D$12,IF($H30=Tablero!$E$13,Tablero!$D$13,IF($H30=Tablero!$E$14,Tablero!$D$14,IF($H30=Tablero!$E$15,Tablero!$D$15,)))))</f>
        <v>2</v>
      </c>
      <c r="K30" s="529">
        <f t="shared" si="5"/>
        <v>0</v>
      </c>
      <c r="L30" s="529">
        <f t="shared" si="6"/>
        <v>2.5000000000000001E-3</v>
      </c>
      <c r="M30" s="446">
        <v>0.01</v>
      </c>
      <c r="N30" s="447">
        <f t="shared" si="0"/>
        <v>1.25E-3</v>
      </c>
      <c r="O30" s="748"/>
      <c r="P30" s="514" t="s">
        <v>144</v>
      </c>
      <c r="Q30" s="514" t="s">
        <v>144</v>
      </c>
      <c r="R30" s="514" t="s">
        <v>94</v>
      </c>
      <c r="S30" s="600" t="s">
        <v>102</v>
      </c>
    </row>
    <row r="31" spans="1:19" ht="42.75" x14ac:dyDescent="0.25">
      <c r="A31" s="803"/>
      <c r="B31" s="461">
        <v>21</v>
      </c>
      <c r="C31" s="386" t="s">
        <v>514</v>
      </c>
      <c r="D31" s="382" t="s">
        <v>515</v>
      </c>
      <c r="E31" s="389" t="s">
        <v>196</v>
      </c>
      <c r="F31" s="372" t="s">
        <v>475</v>
      </c>
      <c r="G31" s="372"/>
      <c r="H31" s="372" t="s">
        <v>25</v>
      </c>
      <c r="I31" s="383">
        <f>IF($F31="X",IF($H31=Tablero!$B$12,Tablero!$A$12,IF($H31=Tablero!$B$13,Tablero!$A$13,IF($H31=Tablero!$B$14,Tablero!$A$14,IF($H31=Tablero!$B$15,Tablero!$A$15,)))))</f>
        <v>3</v>
      </c>
      <c r="J31" s="383" t="b">
        <f>IF($G31="X",IF($H31=Tablero!$E$12,Tablero!$D$12,IF($H31=Tablero!$E$13,Tablero!$D$13,IF($H31=Tablero!$E$14,Tablero!$D$14,IF($H31=Tablero!$E$15,Tablero!$D$15,)))))</f>
        <v>0</v>
      </c>
      <c r="K31" s="529">
        <f t="shared" si="5"/>
        <v>7.4999999999999997E-3</v>
      </c>
      <c r="L31" s="529">
        <f t="shared" ref="L31:L54" si="7">IF($G31="x",$N31*$J31,0)</f>
        <v>0</v>
      </c>
      <c r="M31" s="446">
        <v>0.02</v>
      </c>
      <c r="N31" s="447">
        <f t="shared" si="0"/>
        <v>2.5000000000000001E-3</v>
      </c>
      <c r="O31" s="748"/>
      <c r="P31" s="514" t="s">
        <v>74</v>
      </c>
      <c r="Q31" s="514" t="s">
        <v>74</v>
      </c>
      <c r="R31" s="514" t="s">
        <v>75</v>
      </c>
      <c r="S31" s="600" t="s">
        <v>102</v>
      </c>
    </row>
    <row r="32" spans="1:19" ht="42.75" x14ac:dyDescent="0.25">
      <c r="A32" s="803"/>
      <c r="B32" s="461">
        <v>22</v>
      </c>
      <c r="C32" s="413" t="s">
        <v>500</v>
      </c>
      <c r="D32" s="373" t="s">
        <v>501</v>
      </c>
      <c r="E32" s="389" t="s">
        <v>187</v>
      </c>
      <c r="F32" s="391" t="s">
        <v>475</v>
      </c>
      <c r="G32" s="391"/>
      <c r="H32" s="372" t="s">
        <v>25</v>
      </c>
      <c r="I32" s="383">
        <f>IF($F32="X",IF($H32=Tablero!$B$12,Tablero!$A$12,IF($H32=Tablero!$B$13,Tablero!$A$13,IF($H32=Tablero!$B$14,Tablero!$A$14,IF($H32=Tablero!$B$15,Tablero!$A$15,)))))</f>
        <v>3</v>
      </c>
      <c r="J32" s="383" t="b">
        <f>IF($G32="X",IF($H32=Tablero!$E$12,Tablero!$D$12,IF($H32=Tablero!$E$13,Tablero!$D$13,IF($H32=Tablero!$E$14,Tablero!$D$14,IF($H32=Tablero!$E$15,Tablero!$D$15,)))))</f>
        <v>0</v>
      </c>
      <c r="K32" s="529">
        <f t="shared" ref="K32:K54" si="8">IF($F32="x",$N32*$I32,0)</f>
        <v>3.7499999999999999E-3</v>
      </c>
      <c r="L32" s="529">
        <f t="shared" si="7"/>
        <v>0</v>
      </c>
      <c r="M32" s="446">
        <v>0.01</v>
      </c>
      <c r="N32" s="447">
        <f t="shared" si="0"/>
        <v>1.25E-3</v>
      </c>
      <c r="O32" s="748"/>
      <c r="P32" s="514" t="s">
        <v>52</v>
      </c>
      <c r="Q32" s="514" t="s">
        <v>145</v>
      </c>
      <c r="R32" s="514" t="s">
        <v>97</v>
      </c>
      <c r="S32" s="600" t="s">
        <v>102</v>
      </c>
    </row>
    <row r="33" spans="1:19" ht="55.5" customHeight="1" x14ac:dyDescent="0.25">
      <c r="A33" s="803"/>
      <c r="B33" s="461">
        <v>23</v>
      </c>
      <c r="C33" s="386" t="s">
        <v>504</v>
      </c>
      <c r="D33" s="373" t="s">
        <v>505</v>
      </c>
      <c r="E33" s="389" t="s">
        <v>196</v>
      </c>
      <c r="F33" s="391" t="s">
        <v>475</v>
      </c>
      <c r="G33" s="391"/>
      <c r="H33" s="372" t="s">
        <v>25</v>
      </c>
      <c r="I33" s="383">
        <f>IF($F33="X",IF($H33=Tablero!$B$12,Tablero!$A$12,IF($H33=Tablero!$B$13,Tablero!$A$13,IF($H33=Tablero!$B$14,Tablero!$A$14,IF($H33=Tablero!$B$15,Tablero!$A$15,)))))</f>
        <v>3</v>
      </c>
      <c r="J33" s="383" t="b">
        <f>IF($G33="X",IF($H33=Tablero!$E$12,Tablero!$D$12,IF($H33=Tablero!$E$13,Tablero!$D$13,IF($H33=Tablero!$E$14,Tablero!$D$14,IF($H33=Tablero!$E$15,Tablero!$D$15,)))))</f>
        <v>0</v>
      </c>
      <c r="K33" s="529">
        <f t="shared" si="8"/>
        <v>3.7499999999999999E-3</v>
      </c>
      <c r="L33" s="529">
        <f t="shared" si="7"/>
        <v>0</v>
      </c>
      <c r="M33" s="446">
        <v>0.01</v>
      </c>
      <c r="N33" s="447">
        <f t="shared" si="0"/>
        <v>1.25E-3</v>
      </c>
      <c r="O33" s="748"/>
      <c r="P33" s="514" t="s">
        <v>52</v>
      </c>
      <c r="Q33" s="514" t="s">
        <v>145</v>
      </c>
      <c r="R33" s="514" t="s">
        <v>91</v>
      </c>
      <c r="S33" s="600" t="s">
        <v>102</v>
      </c>
    </row>
    <row r="34" spans="1:19" ht="28.5" x14ac:dyDescent="0.25">
      <c r="A34" s="803"/>
      <c r="B34" s="461">
        <v>24</v>
      </c>
      <c r="C34" s="386" t="s">
        <v>506</v>
      </c>
      <c r="D34" s="373" t="s">
        <v>507</v>
      </c>
      <c r="E34" s="389" t="s">
        <v>187</v>
      </c>
      <c r="F34" s="391" t="s">
        <v>475</v>
      </c>
      <c r="G34" s="391"/>
      <c r="H34" s="372" t="s">
        <v>25</v>
      </c>
      <c r="I34" s="383">
        <f>IF($F34="X",IF($H34=Tablero!$B$12,Tablero!$A$12,IF($H34=Tablero!$B$13,Tablero!$A$13,IF($H34=Tablero!$B$14,Tablero!$A$14,IF($H34=Tablero!$B$15,Tablero!$A$15,)))))</f>
        <v>3</v>
      </c>
      <c r="J34" s="383" t="b">
        <f>IF($G34="X",IF($H34=Tablero!$E$12,Tablero!$D$12,IF($H34=Tablero!$E$13,Tablero!$D$13,IF($H34=Tablero!$E$14,Tablero!$D$14,IF($H34=Tablero!$E$15,Tablero!$D$15,)))))</f>
        <v>0</v>
      </c>
      <c r="K34" s="529">
        <f t="shared" si="8"/>
        <v>3.7499999999999999E-3</v>
      </c>
      <c r="L34" s="529">
        <f t="shared" si="7"/>
        <v>0</v>
      </c>
      <c r="M34" s="446">
        <v>0.01</v>
      </c>
      <c r="N34" s="447">
        <f t="shared" si="0"/>
        <v>1.25E-3</v>
      </c>
      <c r="O34" s="748"/>
      <c r="P34" s="514" t="s">
        <v>52</v>
      </c>
      <c r="Q34" s="514" t="s">
        <v>145</v>
      </c>
      <c r="R34" s="514" t="s">
        <v>91</v>
      </c>
      <c r="S34" s="600" t="s">
        <v>102</v>
      </c>
    </row>
    <row r="35" spans="1:19" ht="57" x14ac:dyDescent="0.25">
      <c r="A35" s="803"/>
      <c r="B35" s="461">
        <v>25</v>
      </c>
      <c r="C35" s="386" t="s">
        <v>516</v>
      </c>
      <c r="D35" s="384" t="s">
        <v>517</v>
      </c>
      <c r="E35" s="369" t="s">
        <v>196</v>
      </c>
      <c r="F35" s="391" t="s">
        <v>475</v>
      </c>
      <c r="G35" s="391"/>
      <c r="H35" s="391" t="s">
        <v>22</v>
      </c>
      <c r="I35" s="383">
        <f>IF($F35="X",IF($H35=Tablero!$B$12,Tablero!$A$12,IF($H35=Tablero!$B$13,Tablero!$A$13,IF($H35=Tablero!$B$14,Tablero!$A$14,IF($H35=Tablero!$B$15,Tablero!$A$15,)))))</f>
        <v>4</v>
      </c>
      <c r="J35" s="383" t="b">
        <f>IF($G35="X",IF($H35=Tablero!$E$12,Tablero!$D$12,IF($H35=Tablero!$E$13,Tablero!$D$13,IF($H35=Tablero!$E$14,Tablero!$D$14,IF($H35=Tablero!$E$15,Tablero!$D$15,)))))</f>
        <v>0</v>
      </c>
      <c r="K35" s="529">
        <f t="shared" si="8"/>
        <v>1.4999999999999999E-2</v>
      </c>
      <c r="L35" s="529">
        <f t="shared" si="7"/>
        <v>0</v>
      </c>
      <c r="M35" s="446">
        <v>0.03</v>
      </c>
      <c r="N35" s="447">
        <f t="shared" si="0"/>
        <v>3.7499999999999999E-3</v>
      </c>
      <c r="O35" s="748"/>
      <c r="P35" s="514" t="s">
        <v>146</v>
      </c>
      <c r="Q35" s="514" t="s">
        <v>46</v>
      </c>
      <c r="R35" s="514" t="s">
        <v>104</v>
      </c>
      <c r="S35" s="600" t="s">
        <v>102</v>
      </c>
    </row>
    <row r="36" spans="1:19" ht="128.25" x14ac:dyDescent="0.25">
      <c r="A36" s="803"/>
      <c r="B36" s="461">
        <v>26</v>
      </c>
      <c r="C36" s="386" t="s">
        <v>518</v>
      </c>
      <c r="D36" s="387" t="s">
        <v>519</v>
      </c>
      <c r="E36" s="389" t="s">
        <v>160</v>
      </c>
      <c r="F36" s="372" t="s">
        <v>475</v>
      </c>
      <c r="G36" s="372"/>
      <c r="H36" s="372" t="s">
        <v>22</v>
      </c>
      <c r="I36" s="383">
        <f>IF($F36="X",IF($H36=Tablero!$B$12,Tablero!$A$12,IF($H36=Tablero!$B$13,Tablero!$A$13,IF($H36=Tablero!$B$14,Tablero!$A$14,IF($H36=Tablero!$B$15,Tablero!$A$15,)))))</f>
        <v>4</v>
      </c>
      <c r="J36" s="383" t="b">
        <f>IF($G36="X",IF($H36=Tablero!$E$12,Tablero!$D$12,IF($H36=Tablero!$E$13,Tablero!$D$13,IF($H36=Tablero!$E$14,Tablero!$D$14,IF($H36=Tablero!$E$15,Tablero!$D$15,)))))</f>
        <v>0</v>
      </c>
      <c r="K36" s="529">
        <f t="shared" si="8"/>
        <v>1.4999999999999999E-2</v>
      </c>
      <c r="L36" s="529">
        <f t="shared" si="7"/>
        <v>0</v>
      </c>
      <c r="M36" s="446">
        <v>0.03</v>
      </c>
      <c r="N36" s="447">
        <f t="shared" si="0"/>
        <v>3.7499999999999999E-3</v>
      </c>
      <c r="O36" s="748"/>
      <c r="P36" s="514" t="s">
        <v>140</v>
      </c>
      <c r="Q36" s="514" t="s">
        <v>140</v>
      </c>
      <c r="R36" s="514" t="s">
        <v>91</v>
      </c>
      <c r="S36" s="600" t="s">
        <v>102</v>
      </c>
    </row>
    <row r="37" spans="1:19" ht="99.75" x14ac:dyDescent="0.25">
      <c r="A37" s="803"/>
      <c r="B37" s="461">
        <v>27</v>
      </c>
      <c r="C37" s="386" t="s">
        <v>520</v>
      </c>
      <c r="D37" s="387" t="s">
        <v>521</v>
      </c>
      <c r="E37" s="389" t="s">
        <v>160</v>
      </c>
      <c r="F37" s="372" t="s">
        <v>475</v>
      </c>
      <c r="G37" s="372"/>
      <c r="H37" s="372" t="s">
        <v>25</v>
      </c>
      <c r="I37" s="383">
        <f>IF($F37="X",IF($H37=Tablero!$B$12,Tablero!$A$12,IF($H37=Tablero!$B$13,Tablero!$A$13,IF($H37=Tablero!$B$14,Tablero!$A$14,IF($H37=Tablero!$B$15,Tablero!$A$15,)))))</f>
        <v>3</v>
      </c>
      <c r="J37" s="383" t="b">
        <f>IF($G37="X",IF($H37=Tablero!$E$12,Tablero!$D$12,IF($H37=Tablero!$E$13,Tablero!$D$13,IF($H37=Tablero!$E$14,Tablero!$D$14,IF($H37=Tablero!$E$15,Tablero!$D$15,)))))</f>
        <v>0</v>
      </c>
      <c r="K37" s="529">
        <f t="shared" si="8"/>
        <v>3.7499999999999999E-3</v>
      </c>
      <c r="L37" s="529">
        <f t="shared" si="7"/>
        <v>0</v>
      </c>
      <c r="M37" s="446">
        <v>0.01</v>
      </c>
      <c r="N37" s="447">
        <f t="shared" si="0"/>
        <v>1.25E-3</v>
      </c>
      <c r="O37" s="748"/>
      <c r="P37" s="514" t="s">
        <v>140</v>
      </c>
      <c r="Q37" s="514" t="s">
        <v>140</v>
      </c>
      <c r="R37" s="514" t="s">
        <v>81</v>
      </c>
      <c r="S37" s="600" t="s">
        <v>102</v>
      </c>
    </row>
    <row r="38" spans="1:19" ht="71.25" x14ac:dyDescent="0.25">
      <c r="A38" s="804"/>
      <c r="B38" s="461">
        <v>28</v>
      </c>
      <c r="C38" s="386" t="s">
        <v>522</v>
      </c>
      <c r="D38" s="387" t="s">
        <v>523</v>
      </c>
      <c r="E38" s="389" t="s">
        <v>196</v>
      </c>
      <c r="F38" s="372"/>
      <c r="G38" s="372" t="s">
        <v>475</v>
      </c>
      <c r="H38" s="372" t="s">
        <v>25</v>
      </c>
      <c r="I38" s="383" t="b">
        <f>IF($F38="X",IF($H38=Tablero!$B$12,Tablero!$A$12,IF($H38=Tablero!$B$13,Tablero!$A$13,IF($H38=Tablero!$B$14,Tablero!$A$14,IF($H38=Tablero!$B$15,Tablero!$A$15,)))))</f>
        <v>0</v>
      </c>
      <c r="J38" s="383">
        <f>IF($G38="X",IF($H38=Tablero!$E$12,Tablero!$D$12,IF($H38=Tablero!$E$13,Tablero!$D$13,IF($H38=Tablero!$E$14,Tablero!$D$14,IF($H38=Tablero!$E$15,Tablero!$D$15,)))))</f>
        <v>2</v>
      </c>
      <c r="K38" s="529">
        <f t="shared" si="8"/>
        <v>0</v>
      </c>
      <c r="L38" s="529">
        <f t="shared" si="7"/>
        <v>2.5000000000000001E-3</v>
      </c>
      <c r="M38" s="446">
        <v>0.01</v>
      </c>
      <c r="N38" s="447">
        <f t="shared" si="0"/>
        <v>1.25E-3</v>
      </c>
      <c r="O38" s="748"/>
      <c r="P38" s="514" t="s">
        <v>140</v>
      </c>
      <c r="Q38" s="514" t="s">
        <v>46</v>
      </c>
      <c r="R38" s="514" t="s">
        <v>81</v>
      </c>
      <c r="S38" s="600" t="s">
        <v>102</v>
      </c>
    </row>
    <row r="39" spans="1:19" ht="57" x14ac:dyDescent="0.25">
      <c r="A39" s="804"/>
      <c r="B39" s="461">
        <v>29</v>
      </c>
      <c r="C39" s="567" t="s">
        <v>524</v>
      </c>
      <c r="D39" s="575" t="s">
        <v>525</v>
      </c>
      <c r="E39" s="389" t="s">
        <v>196</v>
      </c>
      <c r="F39" s="372" t="s">
        <v>475</v>
      </c>
      <c r="G39" s="372"/>
      <c r="H39" s="372" t="s">
        <v>22</v>
      </c>
      <c r="I39" s="383">
        <f>IF($F39="X",IF($H39=Tablero!$B$12,Tablero!$A$12,IF($H39=Tablero!$B$13,Tablero!$A$13,IF($H39=Tablero!$B$14,Tablero!$A$14,IF($H39=Tablero!$B$15,Tablero!$A$15,)))))</f>
        <v>4</v>
      </c>
      <c r="J39" s="383" t="b">
        <f>IF($G39="X",IF($H39=Tablero!$E$12,Tablero!$D$12,IF($H39=Tablero!$E$13,Tablero!$D$13,IF($H39=Tablero!$E$14,Tablero!$D$14,IF($H39=Tablero!$E$15,Tablero!$D$15,)))))</f>
        <v>0</v>
      </c>
      <c r="K39" s="529">
        <f t="shared" si="8"/>
        <v>1.4999999999999999E-2</v>
      </c>
      <c r="L39" s="529">
        <f t="shared" si="7"/>
        <v>0</v>
      </c>
      <c r="M39" s="446">
        <v>0.03</v>
      </c>
      <c r="N39" s="447">
        <f t="shared" si="0"/>
        <v>3.7499999999999999E-3</v>
      </c>
      <c r="O39" s="748"/>
      <c r="P39" s="514" t="s">
        <v>135</v>
      </c>
      <c r="Q39" s="514" t="s">
        <v>135</v>
      </c>
      <c r="R39" s="514" t="s">
        <v>87</v>
      </c>
      <c r="S39" s="600" t="s">
        <v>102</v>
      </c>
    </row>
    <row r="40" spans="1:19" ht="42.75" x14ac:dyDescent="0.25">
      <c r="A40" s="804"/>
      <c r="B40" s="461">
        <v>30</v>
      </c>
      <c r="C40" s="568" t="s">
        <v>526</v>
      </c>
      <c r="D40" s="576" t="s">
        <v>527</v>
      </c>
      <c r="E40" s="389" t="s">
        <v>196</v>
      </c>
      <c r="F40" s="372"/>
      <c r="G40" s="372" t="s">
        <v>475</v>
      </c>
      <c r="H40" s="372" t="s">
        <v>26</v>
      </c>
      <c r="I40" s="383" t="b">
        <f>IF($F40="X",IF($H40=Tablero!$B$12,Tablero!$A$12,IF($H40=Tablero!$B$13,Tablero!$A$13,IF($H40=Tablero!$B$14,Tablero!$A$14,IF($H40=Tablero!$B$15,Tablero!$A$15,)))))</f>
        <v>0</v>
      </c>
      <c r="J40" s="383">
        <f>IF($G40="X",IF($H40=Tablero!$E$12,Tablero!$D$12,IF($H40=Tablero!$E$13,Tablero!$D$13,IF($H40=Tablero!$E$14,Tablero!$D$14,IF($H40=Tablero!$E$15,Tablero!$D$15,)))))</f>
        <v>3</v>
      </c>
      <c r="K40" s="529">
        <f t="shared" si="8"/>
        <v>0</v>
      </c>
      <c r="L40" s="529">
        <f t="shared" si="7"/>
        <v>1.8749999999999999E-3</v>
      </c>
      <c r="M40" s="446">
        <v>5.0000000000000001E-3</v>
      </c>
      <c r="N40" s="447">
        <f t="shared" si="0"/>
        <v>6.2500000000000001E-4</v>
      </c>
      <c r="O40" s="748"/>
      <c r="P40" s="514" t="s">
        <v>135</v>
      </c>
      <c r="Q40" s="514" t="s">
        <v>135</v>
      </c>
      <c r="R40" s="514" t="s">
        <v>87</v>
      </c>
      <c r="S40" s="600" t="s">
        <v>102</v>
      </c>
    </row>
    <row r="41" spans="1:19" ht="57" x14ac:dyDescent="0.25">
      <c r="A41" s="804"/>
      <c r="B41" s="461">
        <v>31</v>
      </c>
      <c r="C41" s="386" t="s">
        <v>528</v>
      </c>
      <c r="D41" s="577" t="s">
        <v>529</v>
      </c>
      <c r="E41" s="530" t="s">
        <v>196</v>
      </c>
      <c r="F41" s="372" t="s">
        <v>475</v>
      </c>
      <c r="G41" s="372"/>
      <c r="H41" s="372" t="s">
        <v>22</v>
      </c>
      <c r="I41" s="383">
        <f>IF($F41="X",IF($H41=Tablero!$B$12,Tablero!$A$12,IF($H41=Tablero!$B$13,Tablero!$A$13,IF($H41=Tablero!$B$14,Tablero!$A$14,IF($H41=Tablero!$B$15,Tablero!$A$15,)))))</f>
        <v>4</v>
      </c>
      <c r="J41" s="383" t="b">
        <f>IF($G41="X",IF($H41=Tablero!$E$12,Tablero!$D$12,IF($H41=Tablero!$E$13,Tablero!$D$13,IF($H41=Tablero!$E$14,Tablero!$D$14,IF($H41=Tablero!$E$15,Tablero!$D$15,)))))</f>
        <v>0</v>
      </c>
      <c r="K41" s="529">
        <f t="shared" si="8"/>
        <v>1.4999999999999999E-2</v>
      </c>
      <c r="L41" s="529">
        <f t="shared" si="7"/>
        <v>0</v>
      </c>
      <c r="M41" s="446">
        <v>0.03</v>
      </c>
      <c r="N41" s="447">
        <f t="shared" si="0"/>
        <v>3.7499999999999999E-3</v>
      </c>
      <c r="O41" s="748"/>
      <c r="P41" s="514" t="s">
        <v>2259</v>
      </c>
      <c r="Q41" s="514" t="s">
        <v>2259</v>
      </c>
      <c r="R41" s="514" t="s">
        <v>2258</v>
      </c>
      <c r="S41" s="600" t="s">
        <v>102</v>
      </c>
    </row>
    <row r="42" spans="1:19" ht="42.75" x14ac:dyDescent="0.25">
      <c r="A42" s="804"/>
      <c r="B42" s="461">
        <v>32</v>
      </c>
      <c r="C42" s="386" t="s">
        <v>530</v>
      </c>
      <c r="D42" s="577" t="s">
        <v>531</v>
      </c>
      <c r="E42" s="530" t="s">
        <v>160</v>
      </c>
      <c r="F42" s="372"/>
      <c r="G42" s="372" t="s">
        <v>475</v>
      </c>
      <c r="H42" s="372" t="s">
        <v>25</v>
      </c>
      <c r="I42" s="383" t="b">
        <f>IF($F42="X",IF($H42=Tablero!$B$12,Tablero!$A$12,IF($H42=Tablero!$B$13,Tablero!$A$13,IF($H42=Tablero!$B$14,Tablero!$A$14,IF($H42=Tablero!$B$15,Tablero!$A$15,)))))</f>
        <v>0</v>
      </c>
      <c r="J42" s="383">
        <f>IF($G42="X",IF($H42=Tablero!$E$12,Tablero!$D$12,IF($H42=Tablero!$E$13,Tablero!$D$13,IF($H42=Tablero!$E$14,Tablero!$D$14,IF($H42=Tablero!$E$15,Tablero!$D$15,)))))</f>
        <v>2</v>
      </c>
      <c r="K42" s="529">
        <f t="shared" si="8"/>
        <v>0</v>
      </c>
      <c r="L42" s="529">
        <f t="shared" si="7"/>
        <v>5.0000000000000001E-3</v>
      </c>
      <c r="M42" s="446">
        <v>0.02</v>
      </c>
      <c r="N42" s="447">
        <f t="shared" si="0"/>
        <v>2.5000000000000001E-3</v>
      </c>
      <c r="O42" s="748"/>
      <c r="P42" s="514" t="s">
        <v>2259</v>
      </c>
      <c r="Q42" s="514" t="s">
        <v>2259</v>
      </c>
      <c r="R42" s="514" t="s">
        <v>2258</v>
      </c>
      <c r="S42" s="600" t="s">
        <v>102</v>
      </c>
    </row>
    <row r="43" spans="1:19" ht="57" x14ac:dyDescent="0.25">
      <c r="A43" s="804"/>
      <c r="B43" s="461">
        <v>33</v>
      </c>
      <c r="C43" s="386" t="s">
        <v>532</v>
      </c>
      <c r="D43" s="578" t="s">
        <v>533</v>
      </c>
      <c r="E43" s="389" t="s">
        <v>196</v>
      </c>
      <c r="F43" s="372"/>
      <c r="G43" s="372" t="s">
        <v>475</v>
      </c>
      <c r="H43" s="372" t="s">
        <v>22</v>
      </c>
      <c r="I43" s="383" t="b">
        <f>IF($F43="X",IF($H43=Tablero!$B$12,Tablero!$A$12,IF($H43=Tablero!$B$13,Tablero!$A$13,IF($H43=Tablero!$B$14,Tablero!$A$14,IF($H43=Tablero!$B$15,Tablero!$A$15,)))))</f>
        <v>0</v>
      </c>
      <c r="J43" s="383">
        <f>IF($G43="X",IF($H43=Tablero!$E$12,Tablero!$D$12,IF($H43=Tablero!$E$13,Tablero!$D$13,IF($H43=Tablero!$E$14,Tablero!$D$14,IF($H43=Tablero!$E$15,Tablero!$D$15,)))))</f>
        <v>1</v>
      </c>
      <c r="K43" s="529">
        <f t="shared" si="8"/>
        <v>0</v>
      </c>
      <c r="L43" s="529">
        <f t="shared" si="7"/>
        <v>3.7499999999999999E-3</v>
      </c>
      <c r="M43" s="446">
        <v>0.03</v>
      </c>
      <c r="N43" s="447">
        <f t="shared" ref="N43:N74" si="9">M43*$M$267</f>
        <v>3.7499999999999999E-3</v>
      </c>
      <c r="O43" s="748"/>
      <c r="P43" s="514" t="s">
        <v>2259</v>
      </c>
      <c r="Q43" s="514" t="s">
        <v>2259</v>
      </c>
      <c r="R43" s="514" t="s">
        <v>2258</v>
      </c>
      <c r="S43" s="600" t="s">
        <v>102</v>
      </c>
    </row>
    <row r="44" spans="1:19" ht="57" x14ac:dyDescent="0.25">
      <c r="A44" s="804"/>
      <c r="B44" s="461">
        <v>34</v>
      </c>
      <c r="C44" s="386" t="s">
        <v>534</v>
      </c>
      <c r="D44" s="579" t="s">
        <v>535</v>
      </c>
      <c r="E44" s="389" t="s">
        <v>196</v>
      </c>
      <c r="F44" s="372" t="s">
        <v>475</v>
      </c>
      <c r="G44" s="372"/>
      <c r="H44" s="372" t="s">
        <v>25</v>
      </c>
      <c r="I44" s="383">
        <f>IF($F44="X",IF($H44=Tablero!$B$12,Tablero!$A$12,IF($H44=Tablero!$B$13,Tablero!$A$13,IF($H44=Tablero!$B$14,Tablero!$A$14,IF($H44=Tablero!$B$15,Tablero!$A$15,)))))</f>
        <v>3</v>
      </c>
      <c r="J44" s="383" t="b">
        <f>IF($G44="X",IF($H44=Tablero!$E$12,Tablero!$D$12,IF($H44=Tablero!$E$13,Tablero!$D$13,IF($H44=Tablero!$E$14,Tablero!$D$14,IF($H44=Tablero!$E$15,Tablero!$D$15,)))))</f>
        <v>0</v>
      </c>
      <c r="K44" s="529">
        <f t="shared" si="8"/>
        <v>3.7499999999999999E-3</v>
      </c>
      <c r="L44" s="529">
        <f t="shared" si="7"/>
        <v>0</v>
      </c>
      <c r="M44" s="446">
        <v>0.01</v>
      </c>
      <c r="N44" s="447">
        <f t="shared" si="9"/>
        <v>1.25E-3</v>
      </c>
      <c r="O44" s="748"/>
      <c r="P44" s="514" t="s">
        <v>71</v>
      </c>
      <c r="Q44" s="514" t="s">
        <v>71</v>
      </c>
      <c r="R44" s="514" t="s">
        <v>2257</v>
      </c>
      <c r="S44" s="600" t="s">
        <v>102</v>
      </c>
    </row>
    <row r="45" spans="1:19" ht="57" x14ac:dyDescent="0.25">
      <c r="A45" s="804"/>
      <c r="B45" s="461">
        <v>35</v>
      </c>
      <c r="C45" s="386" t="s">
        <v>2315</v>
      </c>
      <c r="D45" s="577" t="s">
        <v>2253</v>
      </c>
      <c r="E45" s="389" t="s">
        <v>178</v>
      </c>
      <c r="F45" s="372" t="s">
        <v>475</v>
      </c>
      <c r="G45" s="372"/>
      <c r="H45" s="372" t="s">
        <v>22</v>
      </c>
      <c r="I45" s="383">
        <f>IF($F45="X",IF($H45=Tablero!$B$12,Tablero!$A$12,IF($H45=Tablero!$B$13,Tablero!$A$13,IF($H45=Tablero!$B$14,Tablero!$A$14,IF($H45=Tablero!$B$15,Tablero!$A$15,)))))</f>
        <v>4</v>
      </c>
      <c r="J45" s="383" t="b">
        <f>IF($G45="X",IF($H45=Tablero!$E$12,Tablero!$D$12,IF($H45=Tablero!$E$13,Tablero!$D$13,IF($H45=Tablero!$E$14,Tablero!$D$14,IF($H45=Tablero!$E$15,Tablero!$D$15,)))))</f>
        <v>0</v>
      </c>
      <c r="K45" s="529">
        <f t="shared" si="8"/>
        <v>0.01</v>
      </c>
      <c r="L45" s="529">
        <f t="shared" si="7"/>
        <v>0</v>
      </c>
      <c r="M45" s="446">
        <v>0.02</v>
      </c>
      <c r="N45" s="447">
        <f t="shared" si="9"/>
        <v>2.5000000000000001E-3</v>
      </c>
      <c r="O45" s="748"/>
      <c r="P45" s="514" t="s">
        <v>71</v>
      </c>
      <c r="Q45" s="514" t="s">
        <v>71</v>
      </c>
      <c r="R45" s="514" t="s">
        <v>2257</v>
      </c>
      <c r="S45" s="600" t="s">
        <v>102</v>
      </c>
    </row>
    <row r="46" spans="1:19" ht="85.5" x14ac:dyDescent="0.25">
      <c r="A46" s="804"/>
      <c r="B46" s="461">
        <v>36</v>
      </c>
      <c r="C46" s="386" t="s">
        <v>536</v>
      </c>
      <c r="D46" s="574" t="s">
        <v>537</v>
      </c>
      <c r="E46" s="389" t="s">
        <v>160</v>
      </c>
      <c r="F46" s="372" t="s">
        <v>475</v>
      </c>
      <c r="G46" s="372"/>
      <c r="H46" s="372" t="s">
        <v>25</v>
      </c>
      <c r="I46" s="383">
        <f>IF($F46="X",IF($H46=Tablero!$B$12,Tablero!$A$12,IF($H46=Tablero!$B$13,Tablero!$A$13,IF($H46=Tablero!$B$14,Tablero!$A$14,IF($H46=Tablero!$B$15,Tablero!$A$15,)))))</f>
        <v>3</v>
      </c>
      <c r="J46" s="383" t="b">
        <f>IF($G46="X",IF($H46=Tablero!$E$12,Tablero!$D$12,IF($H46=Tablero!$E$13,Tablero!$D$13,IF($H46=Tablero!$E$14,Tablero!$D$14,IF($H46=Tablero!$E$15,Tablero!$D$15,)))))</f>
        <v>0</v>
      </c>
      <c r="K46" s="529">
        <f t="shared" si="8"/>
        <v>7.4999999999999997E-3</v>
      </c>
      <c r="L46" s="529">
        <f t="shared" si="7"/>
        <v>0</v>
      </c>
      <c r="M46" s="446">
        <v>0.02</v>
      </c>
      <c r="N46" s="447">
        <f t="shared" si="9"/>
        <v>2.5000000000000001E-3</v>
      </c>
      <c r="O46" s="748"/>
      <c r="P46" s="514" t="s">
        <v>125</v>
      </c>
      <c r="Q46" s="514" t="s">
        <v>125</v>
      </c>
      <c r="R46" s="514" t="s">
        <v>56</v>
      </c>
      <c r="S46" s="600" t="s">
        <v>102</v>
      </c>
    </row>
    <row r="47" spans="1:19" ht="81.75" customHeight="1" x14ac:dyDescent="0.25">
      <c r="A47" s="804"/>
      <c r="B47" s="461">
        <v>37</v>
      </c>
      <c r="C47" s="386" t="s">
        <v>538</v>
      </c>
      <c r="D47" s="387" t="s">
        <v>539</v>
      </c>
      <c r="E47" s="389" t="s">
        <v>160</v>
      </c>
      <c r="F47" s="372"/>
      <c r="G47" s="372" t="s">
        <v>475</v>
      </c>
      <c r="H47" s="372" t="s">
        <v>25</v>
      </c>
      <c r="I47" s="383" t="b">
        <f>IF($F47="X",IF($H47=Tablero!$B$12,Tablero!$A$12,IF($H47=Tablero!$B$13,Tablero!$A$13,IF($H47=Tablero!$B$14,Tablero!$A$14,IF($H47=Tablero!$B$15,Tablero!$A$15,)))))</f>
        <v>0</v>
      </c>
      <c r="J47" s="383">
        <f>IF($G47="X",IF($H47=Tablero!$E$12,Tablero!$D$12,IF($H47=Tablero!$E$13,Tablero!$D$13,IF($H47=Tablero!$E$14,Tablero!$D$14,IF($H47=Tablero!$E$15,Tablero!$D$15,)))))</f>
        <v>2</v>
      </c>
      <c r="K47" s="529">
        <f t="shared" si="8"/>
        <v>0</v>
      </c>
      <c r="L47" s="529">
        <f t="shared" si="7"/>
        <v>5.0000000000000001E-3</v>
      </c>
      <c r="M47" s="446">
        <v>0.02</v>
      </c>
      <c r="N47" s="447">
        <f t="shared" si="9"/>
        <v>2.5000000000000001E-3</v>
      </c>
      <c r="O47" s="748"/>
      <c r="P47" s="514" t="s">
        <v>125</v>
      </c>
      <c r="Q47" s="514" t="s">
        <v>133</v>
      </c>
      <c r="R47" s="514" t="s">
        <v>53</v>
      </c>
      <c r="S47" s="600" t="s">
        <v>102</v>
      </c>
    </row>
    <row r="48" spans="1:19" ht="28.5" x14ac:dyDescent="0.25">
      <c r="A48" s="804"/>
      <c r="B48" s="461">
        <v>38</v>
      </c>
      <c r="C48" s="386" t="s">
        <v>540</v>
      </c>
      <c r="D48" s="382" t="s">
        <v>541</v>
      </c>
      <c r="E48" s="389" t="s">
        <v>196</v>
      </c>
      <c r="F48" s="372" t="s">
        <v>475</v>
      </c>
      <c r="G48" s="372"/>
      <c r="H48" s="372" t="s">
        <v>25</v>
      </c>
      <c r="I48" s="383">
        <f>IF($F48="X",IF($H48=Tablero!$B$12,Tablero!$A$12,IF($H48=Tablero!$B$13,Tablero!$A$13,IF($H48=Tablero!$B$14,Tablero!$A$14,IF($H48=Tablero!$B$15,Tablero!$A$15,)))))</f>
        <v>3</v>
      </c>
      <c r="J48" s="383" t="b">
        <f>IF($G48="X",IF($H48=Tablero!$E$12,Tablero!$D$12,IF($H48=Tablero!$E$13,Tablero!$D$13,IF($H48=Tablero!$E$14,Tablero!$D$14,IF($H48=Tablero!$E$15,Tablero!$D$15,)))))</f>
        <v>0</v>
      </c>
      <c r="K48" s="529">
        <f t="shared" si="8"/>
        <v>7.4999999999999997E-3</v>
      </c>
      <c r="L48" s="529">
        <f t="shared" si="7"/>
        <v>0</v>
      </c>
      <c r="M48" s="446">
        <v>0.02</v>
      </c>
      <c r="N48" s="447">
        <f t="shared" si="9"/>
        <v>2.5000000000000001E-3</v>
      </c>
      <c r="O48" s="748"/>
      <c r="P48" s="514" t="s">
        <v>127</v>
      </c>
      <c r="Q48" s="514" t="s">
        <v>145</v>
      </c>
      <c r="R48" s="514" t="s">
        <v>91</v>
      </c>
      <c r="S48" s="600" t="s">
        <v>102</v>
      </c>
    </row>
    <row r="49" spans="1:19" ht="42.75" x14ac:dyDescent="0.25">
      <c r="A49" s="804"/>
      <c r="B49" s="461">
        <v>39</v>
      </c>
      <c r="C49" s="386" t="s">
        <v>542</v>
      </c>
      <c r="D49" s="387" t="s">
        <v>543</v>
      </c>
      <c r="E49" s="389" t="s">
        <v>160</v>
      </c>
      <c r="F49" s="372" t="s">
        <v>475</v>
      </c>
      <c r="G49" s="372"/>
      <c r="H49" s="372" t="s">
        <v>25</v>
      </c>
      <c r="I49" s="383">
        <f>IF($F49="X",IF($H49=Tablero!$B$12,Tablero!$A$12,IF($H49=Tablero!$B$13,Tablero!$A$13,IF($H49=Tablero!$B$14,Tablero!$A$14,IF($H49=Tablero!$B$15,Tablero!$A$15,)))))</f>
        <v>3</v>
      </c>
      <c r="J49" s="383" t="b">
        <f>IF($G49="X",IF($H49=Tablero!$E$12,Tablero!$D$12,IF($H49=Tablero!$E$13,Tablero!$D$13,IF($H49=Tablero!$E$14,Tablero!$D$14,IF($H49=Tablero!$E$15,Tablero!$D$15,)))))</f>
        <v>0</v>
      </c>
      <c r="K49" s="529">
        <f t="shared" si="8"/>
        <v>7.4999999999999997E-3</v>
      </c>
      <c r="L49" s="529">
        <f t="shared" si="7"/>
        <v>0</v>
      </c>
      <c r="M49" s="446">
        <v>0.02</v>
      </c>
      <c r="N49" s="447">
        <f t="shared" si="9"/>
        <v>2.5000000000000001E-3</v>
      </c>
      <c r="O49" s="748"/>
      <c r="P49" s="514" t="s">
        <v>129</v>
      </c>
      <c r="Q49" s="514" t="s">
        <v>145</v>
      </c>
      <c r="R49" s="514" t="s">
        <v>91</v>
      </c>
      <c r="S49" s="600" t="s">
        <v>102</v>
      </c>
    </row>
    <row r="50" spans="1:19" ht="55.5" customHeight="1" x14ac:dyDescent="0.25">
      <c r="A50" s="804"/>
      <c r="B50" s="461">
        <v>40</v>
      </c>
      <c r="C50" s="386" t="s">
        <v>544</v>
      </c>
      <c r="D50" s="382" t="s">
        <v>545</v>
      </c>
      <c r="E50" s="389" t="s">
        <v>160</v>
      </c>
      <c r="F50" s="372" t="s">
        <v>475</v>
      </c>
      <c r="G50" s="372"/>
      <c r="H50" s="372" t="s">
        <v>22</v>
      </c>
      <c r="I50" s="383">
        <f>IF($F50="X",IF($H50=Tablero!$B$12,Tablero!$A$12,IF($H50=Tablero!$B$13,Tablero!$A$13,IF($H50=Tablero!$B$14,Tablero!$A$14,IF($H50=Tablero!$B$15,Tablero!$A$15,)))))</f>
        <v>4</v>
      </c>
      <c r="J50" s="383" t="b">
        <f>IF($G50="X",IF($H50=Tablero!$E$12,Tablero!$D$12,IF($H50=Tablero!$E$13,Tablero!$D$13,IF($H50=Tablero!$E$14,Tablero!$D$14,IF($H50=Tablero!$E$15,Tablero!$D$15,)))))</f>
        <v>0</v>
      </c>
      <c r="K50" s="529">
        <f t="shared" si="8"/>
        <v>1.4999999999999999E-2</v>
      </c>
      <c r="L50" s="529">
        <f t="shared" si="7"/>
        <v>0</v>
      </c>
      <c r="M50" s="446">
        <v>0.03</v>
      </c>
      <c r="N50" s="447">
        <f t="shared" si="9"/>
        <v>3.7499999999999999E-3</v>
      </c>
      <c r="O50" s="748"/>
      <c r="P50" s="514" t="s">
        <v>127</v>
      </c>
      <c r="Q50" s="514" t="s">
        <v>145</v>
      </c>
      <c r="R50" s="514" t="s">
        <v>91</v>
      </c>
      <c r="S50" s="600" t="s">
        <v>48</v>
      </c>
    </row>
    <row r="51" spans="1:19" ht="60" customHeight="1" x14ac:dyDescent="0.25">
      <c r="A51" s="804"/>
      <c r="B51" s="461">
        <v>41</v>
      </c>
      <c r="C51" s="384" t="s">
        <v>546</v>
      </c>
      <c r="D51" s="382" t="s">
        <v>547</v>
      </c>
      <c r="E51" s="389" t="s">
        <v>160</v>
      </c>
      <c r="F51" s="372"/>
      <c r="G51" s="372" t="s">
        <v>475</v>
      </c>
      <c r="H51" s="372" t="s">
        <v>22</v>
      </c>
      <c r="I51" s="383" t="b">
        <f>IF($F51="X",IF($H51=Tablero!$B$12,Tablero!$A$12,IF($H51=Tablero!$B$13,Tablero!$A$13,IF($H51=Tablero!$B$14,Tablero!$A$14,IF($H51=Tablero!$B$15,Tablero!$A$15,)))))</f>
        <v>0</v>
      </c>
      <c r="J51" s="383">
        <f>IF($G51="X",IF($H51=Tablero!$E$12,Tablero!$D$12,IF($H51=Tablero!$E$13,Tablero!$D$13,IF($H51=Tablero!$E$14,Tablero!$D$14,IF($H51=Tablero!$E$15,Tablero!$D$15,)))))</f>
        <v>1</v>
      </c>
      <c r="K51" s="529">
        <f t="shared" si="8"/>
        <v>0</v>
      </c>
      <c r="L51" s="529">
        <f t="shared" si="7"/>
        <v>3.7499999999999999E-3</v>
      </c>
      <c r="M51" s="446">
        <v>0.03</v>
      </c>
      <c r="N51" s="447">
        <f t="shared" si="9"/>
        <v>3.7499999999999999E-3</v>
      </c>
      <c r="O51" s="748"/>
      <c r="P51" s="514" t="s">
        <v>127</v>
      </c>
      <c r="Q51" s="514" t="s">
        <v>145</v>
      </c>
      <c r="R51" s="514" t="s">
        <v>91</v>
      </c>
      <c r="S51" s="600" t="s">
        <v>102</v>
      </c>
    </row>
    <row r="52" spans="1:19" ht="57" x14ac:dyDescent="0.25">
      <c r="A52" s="804"/>
      <c r="B52" s="461">
        <v>42</v>
      </c>
      <c r="C52" s="386" t="s">
        <v>548</v>
      </c>
      <c r="D52" s="382" t="s">
        <v>549</v>
      </c>
      <c r="E52" s="389" t="s">
        <v>196</v>
      </c>
      <c r="F52" s="389" t="s">
        <v>475</v>
      </c>
      <c r="G52" s="389"/>
      <c r="H52" s="389" t="s">
        <v>22</v>
      </c>
      <c r="I52" s="383">
        <f>IF($F52="X",IF($H52=Tablero!$B$12,Tablero!$A$12,IF($H52=Tablero!$B$13,Tablero!$A$13,IF($H52=Tablero!$B$14,Tablero!$A$14,IF($H52=Tablero!$B$15,Tablero!$A$15,)))))</f>
        <v>4</v>
      </c>
      <c r="J52" s="383" t="b">
        <f>IF($G52="X",IF($H52=Tablero!$E$12,Tablero!$D$12,IF($H52=Tablero!$E$13,Tablero!$D$13,IF($H52=Tablero!$E$14,Tablero!$D$14,IF($H52=Tablero!$E$15,Tablero!$D$15,)))))</f>
        <v>0</v>
      </c>
      <c r="K52" s="529">
        <f t="shared" si="8"/>
        <v>1.4999999999999999E-2</v>
      </c>
      <c r="L52" s="529">
        <f t="shared" si="7"/>
        <v>0</v>
      </c>
      <c r="M52" s="446">
        <v>0.03</v>
      </c>
      <c r="N52" s="447">
        <f t="shared" si="9"/>
        <v>3.7499999999999999E-3</v>
      </c>
      <c r="O52" s="748"/>
      <c r="P52" s="514" t="s">
        <v>145</v>
      </c>
      <c r="Q52" s="514" t="s">
        <v>145</v>
      </c>
      <c r="R52" s="514" t="s">
        <v>104</v>
      </c>
      <c r="S52" s="600" t="s">
        <v>102</v>
      </c>
    </row>
    <row r="53" spans="1:19" ht="57" x14ac:dyDescent="0.25">
      <c r="A53" s="804"/>
      <c r="B53" s="461">
        <v>43</v>
      </c>
      <c r="C53" s="386" t="s">
        <v>550</v>
      </c>
      <c r="D53" s="382" t="s">
        <v>551</v>
      </c>
      <c r="E53" s="389" t="s">
        <v>196</v>
      </c>
      <c r="F53" s="389" t="s">
        <v>475</v>
      </c>
      <c r="G53" s="389"/>
      <c r="H53" s="389" t="s">
        <v>25</v>
      </c>
      <c r="I53" s="383">
        <f>IF($F53="X",IF($H53=Tablero!$B$12,Tablero!$A$12,IF($H53=Tablero!$B$13,Tablero!$A$13,IF($H53=Tablero!$B$14,Tablero!$A$14,IF($H53=Tablero!$B$15,Tablero!$A$15,)))))</f>
        <v>3</v>
      </c>
      <c r="J53" s="383" t="b">
        <f>IF($G53="X",IF($H53=Tablero!$E$12,Tablero!$D$12,IF($H53=Tablero!$E$13,Tablero!$D$13,IF($H53=Tablero!$E$14,Tablero!$D$14,IF($H53=Tablero!$E$15,Tablero!$D$15,)))))</f>
        <v>0</v>
      </c>
      <c r="K53" s="529">
        <f t="shared" si="8"/>
        <v>7.4999999999999997E-3</v>
      </c>
      <c r="L53" s="529">
        <f t="shared" si="7"/>
        <v>0</v>
      </c>
      <c r="M53" s="446">
        <v>0.02</v>
      </c>
      <c r="N53" s="447">
        <f t="shared" si="9"/>
        <v>2.5000000000000001E-3</v>
      </c>
      <c r="O53" s="748"/>
      <c r="P53" s="514" t="s">
        <v>145</v>
      </c>
      <c r="Q53" s="514" t="s">
        <v>145</v>
      </c>
      <c r="R53" s="514" t="s">
        <v>104</v>
      </c>
      <c r="S53" s="600" t="s">
        <v>102</v>
      </c>
    </row>
    <row r="54" spans="1:19" ht="86.25" thickBot="1" x14ac:dyDescent="0.3">
      <c r="A54" s="804"/>
      <c r="B54" s="461">
        <v>44</v>
      </c>
      <c r="C54" s="386" t="s">
        <v>552</v>
      </c>
      <c r="D54" s="382" t="s">
        <v>553</v>
      </c>
      <c r="E54" s="389" t="s">
        <v>196</v>
      </c>
      <c r="F54" s="389" t="s">
        <v>475</v>
      </c>
      <c r="G54" s="389"/>
      <c r="H54" s="389" t="s">
        <v>25</v>
      </c>
      <c r="I54" s="383">
        <f>IF($F54="X",IF($H54=Tablero!$B$12,Tablero!$A$12,IF($H54=Tablero!$B$13,Tablero!$A$13,IF($H54=Tablero!$B$14,Tablero!$A$14,IF($H54=Tablero!$B$15,Tablero!$A$15,)))))</f>
        <v>3</v>
      </c>
      <c r="J54" s="383" t="b">
        <f>IF($G54="X",IF($H54=Tablero!$E$12,Tablero!$D$12,IF($H54=Tablero!$E$13,Tablero!$D$13,IF($H54=Tablero!$E$14,Tablero!$D$14,IF($H54=Tablero!$E$15,Tablero!$D$15,)))))</f>
        <v>0</v>
      </c>
      <c r="K54" s="529">
        <f t="shared" si="8"/>
        <v>7.4999999999999997E-3</v>
      </c>
      <c r="L54" s="529">
        <f t="shared" si="7"/>
        <v>0</v>
      </c>
      <c r="M54" s="446">
        <v>0.02</v>
      </c>
      <c r="N54" s="447">
        <f t="shared" si="9"/>
        <v>2.5000000000000001E-3</v>
      </c>
      <c r="O54" s="797"/>
      <c r="P54" s="514" t="s">
        <v>145</v>
      </c>
      <c r="Q54" s="514" t="s">
        <v>46</v>
      </c>
      <c r="R54" s="514" t="s">
        <v>104</v>
      </c>
      <c r="S54" s="600" t="s">
        <v>102</v>
      </c>
    </row>
    <row r="55" spans="1:19" ht="58.5" customHeight="1" x14ac:dyDescent="0.25">
      <c r="A55" s="740" t="s">
        <v>554</v>
      </c>
      <c r="B55" s="461">
        <v>1</v>
      </c>
      <c r="C55" s="386" t="s">
        <v>555</v>
      </c>
      <c r="D55" s="382" t="s">
        <v>556</v>
      </c>
      <c r="E55" s="389" t="s">
        <v>196</v>
      </c>
      <c r="F55" s="372" t="s">
        <v>475</v>
      </c>
      <c r="G55" s="372"/>
      <c r="H55" s="372" t="s">
        <v>22</v>
      </c>
      <c r="I55" s="383">
        <f>IF($F55="X",IF($H55=Tablero!$B$12,Tablero!$A$12,IF($H55=Tablero!$B$13,Tablero!$A$13,IF($H55=Tablero!$B$14,Tablero!$A$14,IF($H55=Tablero!$B$15,Tablero!$A$15,)))))</f>
        <v>4</v>
      </c>
      <c r="J55" s="383" t="b">
        <f>IF($G55="X",IF($H55=Tablero!$E$12,Tablero!$D$12,IF($H55=Tablero!$E$13,Tablero!$D$13,IF($H55=Tablero!$E$14,Tablero!$D$14,IF($H55=Tablero!$E$15,Tablero!$D$15,)))))</f>
        <v>0</v>
      </c>
      <c r="K55" s="529">
        <f t="shared" si="3"/>
        <v>2.2499999999999999E-2</v>
      </c>
      <c r="L55" s="529">
        <f t="shared" si="4"/>
        <v>0</v>
      </c>
      <c r="M55" s="446">
        <v>4.4999999999999998E-2</v>
      </c>
      <c r="N55" s="447">
        <f t="shared" si="9"/>
        <v>5.6249999999999998E-3</v>
      </c>
      <c r="O55" s="796">
        <f>SUM(M55:M87)</f>
        <v>1.0000000000000004</v>
      </c>
      <c r="P55" s="514" t="s">
        <v>50</v>
      </c>
      <c r="Q55" s="514" t="s">
        <v>50</v>
      </c>
      <c r="R55" s="514" t="s">
        <v>2256</v>
      </c>
      <c r="S55" s="600" t="s">
        <v>102</v>
      </c>
    </row>
    <row r="56" spans="1:19" ht="142.5" x14ac:dyDescent="0.25">
      <c r="A56" s="741"/>
      <c r="B56" s="531">
        <v>2</v>
      </c>
      <c r="C56" s="386" t="s">
        <v>557</v>
      </c>
      <c r="D56" s="373" t="s">
        <v>558</v>
      </c>
      <c r="E56" s="389" t="s">
        <v>196</v>
      </c>
      <c r="F56" s="372" t="s">
        <v>475</v>
      </c>
      <c r="G56" s="372"/>
      <c r="H56" s="395" t="s">
        <v>22</v>
      </c>
      <c r="I56" s="383">
        <f>IF($F56="X",IF($H56=Tablero!$B$12,Tablero!$A$12,IF($H56=Tablero!$B$13,Tablero!$A$13,IF($H56=Tablero!$B$14,Tablero!$A$14,IF($H56=Tablero!$B$15,Tablero!$A$15,)))))</f>
        <v>4</v>
      </c>
      <c r="J56" s="383" t="b">
        <f>IF($G56="X",IF($H56=Tablero!$E$12,Tablero!$D$12,IF($H56=Tablero!$E$13,Tablero!$D$13,IF($H56=Tablero!$E$14,Tablero!$D$14,IF($H56=Tablero!$E$15,Tablero!$D$15,)))))</f>
        <v>0</v>
      </c>
      <c r="K56" s="529">
        <f t="shared" si="3"/>
        <v>2.2499999999999999E-2</v>
      </c>
      <c r="L56" s="529">
        <f t="shared" si="4"/>
        <v>0</v>
      </c>
      <c r="M56" s="446">
        <v>4.4999999999999998E-2</v>
      </c>
      <c r="N56" s="447">
        <f t="shared" si="9"/>
        <v>5.6249999999999998E-3</v>
      </c>
      <c r="O56" s="748"/>
      <c r="P56" s="514" t="s">
        <v>46</v>
      </c>
      <c r="Q56" s="514" t="s">
        <v>50</v>
      </c>
      <c r="R56" s="514" t="s">
        <v>2256</v>
      </c>
      <c r="S56" s="600" t="s">
        <v>48</v>
      </c>
    </row>
    <row r="57" spans="1:19" ht="86.25" customHeight="1" x14ac:dyDescent="0.25">
      <c r="A57" s="741"/>
      <c r="B57" s="531">
        <v>3</v>
      </c>
      <c r="C57" s="386" t="s">
        <v>559</v>
      </c>
      <c r="D57" s="574" t="s">
        <v>560</v>
      </c>
      <c r="E57" s="389" t="s">
        <v>196</v>
      </c>
      <c r="F57" s="372" t="s">
        <v>475</v>
      </c>
      <c r="G57" s="372"/>
      <c r="H57" s="372" t="s">
        <v>22</v>
      </c>
      <c r="I57" s="383">
        <f>IF($F57="X",IF($H57=Tablero!$B$12,Tablero!$A$12,IF($H57=Tablero!$B$13,Tablero!$A$13,IF($H57=Tablero!$B$14,Tablero!$A$14,IF($H57=Tablero!$B$15,Tablero!$A$15,)))))</f>
        <v>4</v>
      </c>
      <c r="J57" s="383" t="b">
        <f>IF($G57="X",IF($H57=Tablero!$E$12,Tablero!$D$12,IF($H57=Tablero!$E$13,Tablero!$D$13,IF($H57=Tablero!$E$14,Tablero!$D$14,IF($H57=Tablero!$E$15,Tablero!$D$15,)))))</f>
        <v>0</v>
      </c>
      <c r="K57" s="529">
        <f t="shared" si="3"/>
        <v>0.02</v>
      </c>
      <c r="L57" s="529">
        <f t="shared" si="4"/>
        <v>0</v>
      </c>
      <c r="M57" s="446">
        <v>0.04</v>
      </c>
      <c r="N57" s="447">
        <f t="shared" si="9"/>
        <v>5.0000000000000001E-3</v>
      </c>
      <c r="O57" s="748"/>
      <c r="P57" s="514" t="s">
        <v>50</v>
      </c>
      <c r="Q57" s="514" t="s">
        <v>50</v>
      </c>
      <c r="R57" s="514" t="s">
        <v>2256</v>
      </c>
      <c r="S57" s="600" t="s">
        <v>102</v>
      </c>
    </row>
    <row r="58" spans="1:19" ht="60" customHeight="1" x14ac:dyDescent="0.25">
      <c r="A58" s="741"/>
      <c r="B58" s="461">
        <v>4</v>
      </c>
      <c r="C58" s="386" t="s">
        <v>561</v>
      </c>
      <c r="D58" s="580" t="s">
        <v>562</v>
      </c>
      <c r="E58" s="389" t="s">
        <v>196</v>
      </c>
      <c r="F58" s="372"/>
      <c r="G58" s="372" t="s">
        <v>475</v>
      </c>
      <c r="H58" s="391" t="s">
        <v>25</v>
      </c>
      <c r="I58" s="383" t="b">
        <f>IF($F58="X",IF($H58=Tablero!$B$12,Tablero!$A$12,IF($H58=Tablero!$B$13,Tablero!$A$13,IF($H58=Tablero!$B$14,Tablero!$A$14,IF($H58=Tablero!$B$15,Tablero!$A$15,)))))</f>
        <v>0</v>
      </c>
      <c r="J58" s="383">
        <f>IF($G58="X",IF($H58=Tablero!$E$12,Tablero!$D$12,IF($H58=Tablero!$E$13,Tablero!$D$13,IF($H58=Tablero!$E$14,Tablero!$D$14,IF($H58=Tablero!$E$15,Tablero!$D$15,)))))</f>
        <v>2</v>
      </c>
      <c r="K58" s="529">
        <f t="shared" si="3"/>
        <v>0</v>
      </c>
      <c r="L58" s="529">
        <f t="shared" si="4"/>
        <v>5.0000000000000001E-3</v>
      </c>
      <c r="M58" s="446">
        <v>0.02</v>
      </c>
      <c r="N58" s="447">
        <f t="shared" si="9"/>
        <v>2.5000000000000001E-3</v>
      </c>
      <c r="O58" s="748"/>
      <c r="P58" s="514" t="s">
        <v>50</v>
      </c>
      <c r="Q58" s="514" t="s">
        <v>50</v>
      </c>
      <c r="R58" s="514" t="s">
        <v>2256</v>
      </c>
      <c r="S58" s="600" t="s">
        <v>48</v>
      </c>
    </row>
    <row r="59" spans="1:19" ht="45" customHeight="1" x14ac:dyDescent="0.25">
      <c r="A59" s="741"/>
      <c r="B59" s="531">
        <v>5</v>
      </c>
      <c r="C59" s="386" t="s">
        <v>563</v>
      </c>
      <c r="D59" s="382" t="s">
        <v>564</v>
      </c>
      <c r="E59" s="389" t="s">
        <v>196</v>
      </c>
      <c r="F59" s="372" t="s">
        <v>475</v>
      </c>
      <c r="G59" s="372"/>
      <c r="H59" s="372" t="s">
        <v>22</v>
      </c>
      <c r="I59" s="383">
        <f>IF($F59="X",IF($H59=Tablero!$B$12,Tablero!$A$12,IF($H59=Tablero!$B$13,Tablero!$A$13,IF($H59=Tablero!$B$14,Tablero!$A$14,IF($H59=Tablero!$B$15,Tablero!$A$15,)))))</f>
        <v>4</v>
      </c>
      <c r="J59" s="383" t="b">
        <f>IF($G59="X",IF($H59=Tablero!$E$12,Tablero!$D$12,IF($H59=Tablero!$E$13,Tablero!$D$13,IF($H59=Tablero!$E$14,Tablero!$D$14,IF($H59=Tablero!$E$15,Tablero!$D$15,)))))</f>
        <v>0</v>
      </c>
      <c r="K59" s="529">
        <f t="shared" si="3"/>
        <v>0.02</v>
      </c>
      <c r="L59" s="529">
        <f t="shared" si="4"/>
        <v>0</v>
      </c>
      <c r="M59" s="446">
        <v>0.04</v>
      </c>
      <c r="N59" s="447">
        <f t="shared" si="9"/>
        <v>5.0000000000000001E-3</v>
      </c>
      <c r="O59" s="748"/>
      <c r="P59" s="514" t="s">
        <v>50</v>
      </c>
      <c r="Q59" s="514" t="s">
        <v>46</v>
      </c>
      <c r="R59" s="514" t="s">
        <v>2257</v>
      </c>
      <c r="S59" s="600" t="s">
        <v>48</v>
      </c>
    </row>
    <row r="60" spans="1:19" ht="75" customHeight="1" x14ac:dyDescent="0.25">
      <c r="A60" s="741"/>
      <c r="B60" s="531">
        <v>6</v>
      </c>
      <c r="C60" s="386" t="s">
        <v>565</v>
      </c>
      <c r="D60" s="579" t="s">
        <v>566</v>
      </c>
      <c r="E60" s="389" t="s">
        <v>196</v>
      </c>
      <c r="F60" s="372"/>
      <c r="G60" s="372" t="s">
        <v>475</v>
      </c>
      <c r="H60" s="372" t="s">
        <v>22</v>
      </c>
      <c r="I60" s="383" t="b">
        <f>IF($F60="X",IF($H60=Tablero!$B$12,Tablero!$A$12,IF($H60=Tablero!$B$13,Tablero!$A$13,IF($H60=Tablero!$B$14,Tablero!$A$14,IF($H60=Tablero!$B$15,Tablero!$A$15,)))))</f>
        <v>0</v>
      </c>
      <c r="J60" s="383">
        <f>IF($G60="X",IF($H60=Tablero!$E$12,Tablero!$D$12,IF($H60=Tablero!$E$13,Tablero!$D$13,IF($H60=Tablero!$E$14,Tablero!$D$14,IF($H60=Tablero!$E$15,Tablero!$D$15,)))))</f>
        <v>1</v>
      </c>
      <c r="K60" s="529">
        <f t="shared" si="3"/>
        <v>0</v>
      </c>
      <c r="L60" s="529">
        <f t="shared" si="4"/>
        <v>3.7499999999999999E-3</v>
      </c>
      <c r="M60" s="446">
        <v>0.03</v>
      </c>
      <c r="N60" s="447">
        <f t="shared" si="9"/>
        <v>3.7499999999999999E-3</v>
      </c>
      <c r="O60" s="748"/>
      <c r="P60" s="514" t="s">
        <v>50</v>
      </c>
      <c r="Q60" s="514" t="s">
        <v>50</v>
      </c>
      <c r="R60" s="514" t="s">
        <v>2256</v>
      </c>
      <c r="S60" s="600" t="s">
        <v>102</v>
      </c>
    </row>
    <row r="61" spans="1:19" ht="75" customHeight="1" x14ac:dyDescent="0.25">
      <c r="A61" s="741"/>
      <c r="B61" s="461">
        <v>7</v>
      </c>
      <c r="C61" s="386" t="s">
        <v>567</v>
      </c>
      <c r="D61" s="386" t="s">
        <v>568</v>
      </c>
      <c r="E61" s="397" t="s">
        <v>196</v>
      </c>
      <c r="F61" s="395"/>
      <c r="G61" s="372" t="s">
        <v>475</v>
      </c>
      <c r="H61" s="391" t="s">
        <v>22</v>
      </c>
      <c r="I61" s="383" t="b">
        <f>IF($F61="X",IF($H61=Tablero!$B$12,Tablero!$A$12,IF($H61=Tablero!$B$13,Tablero!$A$13,IF($H61=Tablero!$B$14,Tablero!$A$14,IF($H61=Tablero!$B$15,Tablero!$A$15,)))))</f>
        <v>0</v>
      </c>
      <c r="J61" s="377">
        <f>IF($G61="X",IF($H61=Tablero!$E$12,Tablero!$D$12,IF($H61=Tablero!$E$13,Tablero!$D$13,IF($H61=Tablero!$E$14,Tablero!$D$14,IF($H61=Tablero!$E$15,Tablero!$D$15,)))))</f>
        <v>1</v>
      </c>
      <c r="K61" s="532">
        <f t="shared" si="3"/>
        <v>0</v>
      </c>
      <c r="L61" s="532">
        <f t="shared" si="4"/>
        <v>3.7499999999999999E-3</v>
      </c>
      <c r="M61" s="533">
        <v>0.03</v>
      </c>
      <c r="N61" s="447">
        <f t="shared" si="9"/>
        <v>3.7499999999999999E-3</v>
      </c>
      <c r="O61" s="748"/>
      <c r="P61" s="515" t="s">
        <v>50</v>
      </c>
      <c r="Q61" s="515" t="s">
        <v>46</v>
      </c>
      <c r="R61" s="514" t="s">
        <v>104</v>
      </c>
      <c r="S61" s="602" t="s">
        <v>102</v>
      </c>
    </row>
    <row r="62" spans="1:19" ht="60" customHeight="1" x14ac:dyDescent="0.25">
      <c r="A62" s="741"/>
      <c r="B62" s="531">
        <v>8</v>
      </c>
      <c r="C62" s="386" t="s">
        <v>569</v>
      </c>
      <c r="D62" s="382" t="s">
        <v>570</v>
      </c>
      <c r="E62" s="397" t="s">
        <v>196</v>
      </c>
      <c r="F62" s="372"/>
      <c r="G62" s="372" t="s">
        <v>475</v>
      </c>
      <c r="H62" s="372" t="s">
        <v>22</v>
      </c>
      <c r="I62" s="383" t="b">
        <f>IF($F62="X",IF($H62=Tablero!$B$12,Tablero!$A$12,IF($H62=Tablero!$B$13,Tablero!$A$13,IF($H62=Tablero!$B$14,Tablero!$A$14,IF($H62=Tablero!$B$15,Tablero!$A$15,)))))</f>
        <v>0</v>
      </c>
      <c r="J62" s="383">
        <f>IF($G62="X",IF($H62=Tablero!$E$12,Tablero!$D$12,IF($H62=Tablero!$E$13,Tablero!$D$13,IF($H62=Tablero!$E$14,Tablero!$D$14,IF($H62=Tablero!$E$15,Tablero!$D$15,)))))</f>
        <v>1</v>
      </c>
      <c r="K62" s="529">
        <f t="shared" si="3"/>
        <v>0</v>
      </c>
      <c r="L62" s="529">
        <f t="shared" si="4"/>
        <v>3.1250000000000002E-3</v>
      </c>
      <c r="M62" s="446">
        <v>2.5000000000000001E-2</v>
      </c>
      <c r="N62" s="447">
        <f t="shared" si="9"/>
        <v>3.1250000000000002E-3</v>
      </c>
      <c r="O62" s="748"/>
      <c r="P62" s="515" t="s">
        <v>50</v>
      </c>
      <c r="Q62" s="515" t="s">
        <v>50</v>
      </c>
      <c r="R62" s="515" t="s">
        <v>2256</v>
      </c>
      <c r="S62" s="602" t="s">
        <v>102</v>
      </c>
    </row>
    <row r="63" spans="1:19" ht="45" customHeight="1" x14ac:dyDescent="0.25">
      <c r="A63" s="741"/>
      <c r="B63" s="531">
        <v>9</v>
      </c>
      <c r="C63" s="386" t="s">
        <v>571</v>
      </c>
      <c r="D63" s="574" t="s">
        <v>572</v>
      </c>
      <c r="E63" s="389" t="s">
        <v>196</v>
      </c>
      <c r="F63" s="372"/>
      <c r="G63" s="372" t="s">
        <v>475</v>
      </c>
      <c r="H63" s="372" t="s">
        <v>25</v>
      </c>
      <c r="I63" s="383" t="b">
        <f>IF($F63="X",IF($H63=Tablero!$B$12,Tablero!$A$12,IF($H63=Tablero!$B$13,Tablero!$A$13,IF($H63=Tablero!$B$14,Tablero!$A$14,IF($H63=Tablero!$B$15,Tablero!$A$15,)))))</f>
        <v>0</v>
      </c>
      <c r="J63" s="383">
        <f>IF($G63="X",IF($H63=Tablero!$E$12,Tablero!$D$12,IF($H63=Tablero!$E$13,Tablero!$D$13,IF($H63=Tablero!$E$14,Tablero!$D$14,IF($H63=Tablero!$E$15,Tablero!$D$15,)))))</f>
        <v>2</v>
      </c>
      <c r="K63" s="529">
        <f t="shared" si="3"/>
        <v>0</v>
      </c>
      <c r="L63" s="529">
        <f t="shared" si="4"/>
        <v>3.7499999999999999E-3</v>
      </c>
      <c r="M63" s="446">
        <v>1.4999999999999999E-2</v>
      </c>
      <c r="N63" s="447">
        <f t="shared" si="9"/>
        <v>1.8749999999999999E-3</v>
      </c>
      <c r="O63" s="748"/>
      <c r="P63" s="514" t="s">
        <v>50</v>
      </c>
      <c r="Q63" s="514" t="s">
        <v>50</v>
      </c>
      <c r="R63" s="514" t="s">
        <v>2256</v>
      </c>
      <c r="S63" s="600" t="s">
        <v>102</v>
      </c>
    </row>
    <row r="64" spans="1:19" ht="93.75" customHeight="1" x14ac:dyDescent="0.25">
      <c r="A64" s="741"/>
      <c r="B64" s="461">
        <v>10</v>
      </c>
      <c r="C64" s="386" t="s">
        <v>573</v>
      </c>
      <c r="D64" s="577" t="s">
        <v>574</v>
      </c>
      <c r="E64" s="389" t="s">
        <v>196</v>
      </c>
      <c r="F64" s="372"/>
      <c r="G64" s="372" t="s">
        <v>475</v>
      </c>
      <c r="H64" s="372" t="s">
        <v>22</v>
      </c>
      <c r="I64" s="383" t="b">
        <f>IF($F64="X",IF($H64=Tablero!$B$12,Tablero!$A$12,IF($H64=Tablero!$B$13,Tablero!$A$13,IF($H64=Tablero!$B$14,Tablero!$A$14,IF($H64=Tablero!$B$15,Tablero!$A$15,)))))</f>
        <v>0</v>
      </c>
      <c r="J64" s="383">
        <f>IF($G64="X",IF($H64=Tablero!$E$12,Tablero!$D$12,IF($H64=Tablero!$E$13,Tablero!$D$13,IF($H64=Tablero!$E$14,Tablero!$D$14,IF($H64=Tablero!$E$15,Tablero!$D$15,)))))</f>
        <v>1</v>
      </c>
      <c r="K64" s="529">
        <f t="shared" si="3"/>
        <v>0</v>
      </c>
      <c r="L64" s="529">
        <f t="shared" si="4"/>
        <v>3.7499999999999999E-3</v>
      </c>
      <c r="M64" s="446">
        <v>0.03</v>
      </c>
      <c r="N64" s="447">
        <f t="shared" si="9"/>
        <v>3.7499999999999999E-3</v>
      </c>
      <c r="O64" s="748"/>
      <c r="P64" s="514" t="s">
        <v>50</v>
      </c>
      <c r="Q64" s="514" t="s">
        <v>50</v>
      </c>
      <c r="R64" s="514" t="s">
        <v>2256</v>
      </c>
      <c r="S64" s="600" t="s">
        <v>48</v>
      </c>
    </row>
    <row r="65" spans="1:19" ht="75" customHeight="1" x14ac:dyDescent="0.25">
      <c r="A65" s="741"/>
      <c r="B65" s="531">
        <v>11</v>
      </c>
      <c r="C65" s="386" t="s">
        <v>575</v>
      </c>
      <c r="D65" s="581" t="s">
        <v>576</v>
      </c>
      <c r="E65" s="397" t="s">
        <v>196</v>
      </c>
      <c r="F65" s="391"/>
      <c r="G65" s="391" t="s">
        <v>475</v>
      </c>
      <c r="H65" s="391" t="s">
        <v>25</v>
      </c>
      <c r="I65" s="383" t="b">
        <f>IF($F65="X",IF($H65=Tablero!$B$12,Tablero!$A$12,IF($H65=Tablero!$B$13,Tablero!$A$13,IF($H65=Tablero!$B$14,Tablero!$A$14,IF($H65=Tablero!$B$15,Tablero!$A$15,)))))</f>
        <v>0</v>
      </c>
      <c r="J65" s="377">
        <f>IF($G65="X",IF($H65=Tablero!$E$12,Tablero!$D$12,IF($H65=Tablero!$E$13,Tablero!$D$13,IF($H65=Tablero!$E$14,Tablero!$D$14,IF($H65=Tablero!$E$15,Tablero!$D$15,)))))</f>
        <v>2</v>
      </c>
      <c r="K65" s="529">
        <f t="shared" si="3"/>
        <v>0</v>
      </c>
      <c r="L65" s="529">
        <f t="shared" si="4"/>
        <v>5.0000000000000001E-3</v>
      </c>
      <c r="M65" s="446">
        <v>0.02</v>
      </c>
      <c r="N65" s="447">
        <f t="shared" si="9"/>
        <v>2.5000000000000001E-3</v>
      </c>
      <c r="O65" s="748"/>
      <c r="P65" s="514" t="s">
        <v>50</v>
      </c>
      <c r="Q65" s="514" t="s">
        <v>50</v>
      </c>
      <c r="R65" s="514" t="s">
        <v>2256</v>
      </c>
      <c r="S65" s="600" t="s">
        <v>48</v>
      </c>
    </row>
    <row r="66" spans="1:19" ht="73.5" customHeight="1" x14ac:dyDescent="0.25">
      <c r="A66" s="741"/>
      <c r="B66" s="531">
        <v>12</v>
      </c>
      <c r="C66" s="386" t="s">
        <v>577</v>
      </c>
      <c r="D66" s="581" t="s">
        <v>578</v>
      </c>
      <c r="E66" s="397" t="s">
        <v>196</v>
      </c>
      <c r="F66" s="391" t="s">
        <v>475</v>
      </c>
      <c r="G66" s="391"/>
      <c r="H66" s="391" t="s">
        <v>25</v>
      </c>
      <c r="I66" s="383">
        <f>IF($F66="X",IF($H66=Tablero!$B$12,Tablero!$A$12,IF($H66=Tablero!$B$13,Tablero!$A$13,IF($H66=Tablero!$B$14,Tablero!$A$14,IF($H66=Tablero!$B$15,Tablero!$A$15,)))))</f>
        <v>3</v>
      </c>
      <c r="J66" s="377" t="b">
        <f>IF($G66="X",IF($H66=Tablero!$E$12,Tablero!$D$12,IF($H66=Tablero!$E$13,Tablero!$D$13,IF($H66=Tablero!$E$14,Tablero!$D$14,IF($H66=Tablero!$E$15,Tablero!$D$15,)))))</f>
        <v>0</v>
      </c>
      <c r="K66" s="529">
        <f t="shared" si="3"/>
        <v>7.4999999999999997E-3</v>
      </c>
      <c r="L66" s="529">
        <f t="shared" si="4"/>
        <v>0</v>
      </c>
      <c r="M66" s="446">
        <v>0.02</v>
      </c>
      <c r="N66" s="447">
        <f t="shared" si="9"/>
        <v>2.5000000000000001E-3</v>
      </c>
      <c r="O66" s="748"/>
      <c r="P66" s="514" t="s">
        <v>50</v>
      </c>
      <c r="Q66" s="514" t="s">
        <v>50</v>
      </c>
      <c r="R66" s="514" t="s">
        <v>2256</v>
      </c>
      <c r="S66" s="600" t="s">
        <v>102</v>
      </c>
    </row>
    <row r="67" spans="1:19" ht="134.25" customHeight="1" x14ac:dyDescent="0.25">
      <c r="A67" s="741"/>
      <c r="B67" s="461">
        <v>13</v>
      </c>
      <c r="C67" s="386" t="s">
        <v>579</v>
      </c>
      <c r="D67" s="387" t="s">
        <v>2234</v>
      </c>
      <c r="E67" s="397" t="s">
        <v>170</v>
      </c>
      <c r="F67" s="372" t="s">
        <v>475</v>
      </c>
      <c r="G67" s="372"/>
      <c r="H67" s="395" t="s">
        <v>22</v>
      </c>
      <c r="I67" s="383">
        <f>IF($F67="X",IF($H67=Tablero!$B$12,Tablero!$A$12,IF($H67=Tablero!$B$13,Tablero!$A$13,IF($H67=Tablero!$B$14,Tablero!$A$14,IF($H67=Tablero!$B$15,Tablero!$A$15,)))))</f>
        <v>4</v>
      </c>
      <c r="J67" s="383" t="b">
        <f>IF($G67="X",IF($H67=Tablero!$E$12,Tablero!$D$12,IF($H67=Tablero!$E$13,Tablero!$D$13,IF($H67=Tablero!$E$14,Tablero!$D$14,IF($H67=Tablero!$E$15,Tablero!$D$15,)))))</f>
        <v>0</v>
      </c>
      <c r="K67" s="529">
        <f t="shared" si="3"/>
        <v>0.02</v>
      </c>
      <c r="L67" s="529">
        <f t="shared" si="4"/>
        <v>0</v>
      </c>
      <c r="M67" s="446">
        <v>0.04</v>
      </c>
      <c r="N67" s="447">
        <f t="shared" si="9"/>
        <v>5.0000000000000001E-3</v>
      </c>
      <c r="O67" s="748"/>
      <c r="P67" s="514" t="s">
        <v>142</v>
      </c>
      <c r="Q67" s="514" t="s">
        <v>142</v>
      </c>
      <c r="R67" s="514" t="s">
        <v>107</v>
      </c>
      <c r="S67" s="600" t="s">
        <v>102</v>
      </c>
    </row>
    <row r="68" spans="1:19" ht="101.25" customHeight="1" x14ac:dyDescent="0.25">
      <c r="A68" s="741"/>
      <c r="B68" s="531">
        <v>14</v>
      </c>
      <c r="C68" s="386" t="s">
        <v>580</v>
      </c>
      <c r="D68" s="387" t="s">
        <v>581</v>
      </c>
      <c r="E68" s="389" t="s">
        <v>196</v>
      </c>
      <c r="F68" s="372"/>
      <c r="G68" s="372" t="s">
        <v>475</v>
      </c>
      <c r="H68" s="372" t="s">
        <v>22</v>
      </c>
      <c r="I68" s="383" t="b">
        <f>IF($F68="X",IF($H68=Tablero!$B$12,Tablero!$A$12,IF($H68=Tablero!$B$13,Tablero!$A$13,IF($H68=Tablero!$B$14,Tablero!$A$14,IF($H68=Tablero!$B$15,Tablero!$A$15,)))))</f>
        <v>0</v>
      </c>
      <c r="J68" s="383">
        <f>IF($G68="X",IF($H68=Tablero!$E$12,Tablero!$D$12,IF($H68=Tablero!$E$13,Tablero!$D$13,IF($H68=Tablero!$E$14,Tablero!$D$14,IF($H68=Tablero!$E$15,Tablero!$D$15,)))))</f>
        <v>1</v>
      </c>
      <c r="K68" s="529">
        <f t="shared" si="3"/>
        <v>0</v>
      </c>
      <c r="L68" s="529">
        <f t="shared" si="4"/>
        <v>5.0000000000000001E-3</v>
      </c>
      <c r="M68" s="446">
        <v>0.04</v>
      </c>
      <c r="N68" s="447">
        <f t="shared" si="9"/>
        <v>5.0000000000000001E-3</v>
      </c>
      <c r="O68" s="748"/>
      <c r="P68" s="514" t="s">
        <v>142</v>
      </c>
      <c r="Q68" s="514" t="s">
        <v>50</v>
      </c>
      <c r="R68" s="514" t="s">
        <v>107</v>
      </c>
      <c r="S68" s="600" t="s">
        <v>102</v>
      </c>
    </row>
    <row r="69" spans="1:19" ht="63" customHeight="1" x14ac:dyDescent="0.25">
      <c r="A69" s="741"/>
      <c r="B69" s="531">
        <v>15</v>
      </c>
      <c r="C69" s="386" t="s">
        <v>582</v>
      </c>
      <c r="D69" s="382" t="s">
        <v>583</v>
      </c>
      <c r="E69" s="389" t="s">
        <v>196</v>
      </c>
      <c r="F69" s="372" t="s">
        <v>475</v>
      </c>
      <c r="G69" s="372"/>
      <c r="H69" s="372" t="s">
        <v>22</v>
      </c>
      <c r="I69" s="383">
        <f>IF($F69="X",IF($H69=Tablero!$B$12,Tablero!$A$12,IF($H69=Tablero!$B$13,Tablero!$A$13,IF($H69=Tablero!$B$14,Tablero!$A$14,IF($H69=Tablero!$B$15,Tablero!$A$15,)))))</f>
        <v>4</v>
      </c>
      <c r="J69" s="383" t="b">
        <f>IF($G69="X",IF($H69=Tablero!$E$12,Tablero!$D$12,IF($H69=Tablero!$E$13,Tablero!$D$13,IF($H69=Tablero!$E$14,Tablero!$D$14,IF($H69=Tablero!$E$15,Tablero!$D$15,)))))</f>
        <v>0</v>
      </c>
      <c r="K69" s="529">
        <f>IF($F69="x",$N69*$I69,0)</f>
        <v>0.02</v>
      </c>
      <c r="L69" s="529">
        <f t="shared" si="4"/>
        <v>0</v>
      </c>
      <c r="M69" s="446">
        <v>0.04</v>
      </c>
      <c r="N69" s="447">
        <f t="shared" si="9"/>
        <v>5.0000000000000001E-3</v>
      </c>
      <c r="O69" s="748"/>
      <c r="P69" s="514" t="s">
        <v>77</v>
      </c>
      <c r="Q69" s="514" t="s">
        <v>50</v>
      </c>
      <c r="R69" s="514" t="s">
        <v>59</v>
      </c>
      <c r="S69" s="600" t="s">
        <v>102</v>
      </c>
    </row>
    <row r="70" spans="1:19" ht="48.75" customHeight="1" x14ac:dyDescent="0.25">
      <c r="A70" s="741"/>
      <c r="B70" s="461">
        <v>16</v>
      </c>
      <c r="C70" s="386" t="s">
        <v>584</v>
      </c>
      <c r="D70" s="382" t="s">
        <v>585</v>
      </c>
      <c r="E70" s="389" t="s">
        <v>196</v>
      </c>
      <c r="F70" s="372"/>
      <c r="G70" s="372" t="s">
        <v>475</v>
      </c>
      <c r="H70" s="395" t="s">
        <v>22</v>
      </c>
      <c r="I70" s="383" t="b">
        <f>IF($F70="X",IF($H70=Tablero!$B$12,Tablero!$A$12,IF($H70=Tablero!$B$13,Tablero!$A$13,IF($H70=Tablero!$B$14,Tablero!$A$14,IF($H70=Tablero!$B$15,Tablero!$A$15,)))))</f>
        <v>0</v>
      </c>
      <c r="J70" s="383">
        <f>IF($G70="X",IF($H70=Tablero!$E$12,Tablero!$D$12,IF($H70=Tablero!$E$13,Tablero!$D$13,IF($H70=Tablero!$E$14,Tablero!$D$14,IF($H70=Tablero!$E$15,Tablero!$D$15,)))))</f>
        <v>1</v>
      </c>
      <c r="K70" s="529">
        <f>IF($F70="x",$N70*$I70,0)</f>
        <v>0</v>
      </c>
      <c r="L70" s="529">
        <f t="shared" si="4"/>
        <v>3.7499999999999999E-3</v>
      </c>
      <c r="M70" s="446">
        <v>0.03</v>
      </c>
      <c r="N70" s="447">
        <f t="shared" si="9"/>
        <v>3.7499999999999999E-3</v>
      </c>
      <c r="O70" s="748"/>
      <c r="P70" s="514" t="s">
        <v>77</v>
      </c>
      <c r="Q70" s="514" t="s">
        <v>47</v>
      </c>
      <c r="R70" s="514" t="s">
        <v>104</v>
      </c>
      <c r="S70" s="600" t="s">
        <v>48</v>
      </c>
    </row>
    <row r="71" spans="1:19" ht="99.75" x14ac:dyDescent="0.25">
      <c r="A71" s="741"/>
      <c r="B71" s="531">
        <v>17</v>
      </c>
      <c r="C71" s="386" t="s">
        <v>586</v>
      </c>
      <c r="D71" s="382" t="s">
        <v>587</v>
      </c>
      <c r="E71" s="389" t="s">
        <v>160</v>
      </c>
      <c r="F71" s="372" t="s">
        <v>475</v>
      </c>
      <c r="G71" s="372"/>
      <c r="H71" s="372" t="s">
        <v>22</v>
      </c>
      <c r="I71" s="383">
        <v>4</v>
      </c>
      <c r="J71" s="383" t="b">
        <f>IF($G71="X",IF($H71=Tablero!$E$12,Tablero!$D$12,IF($H71=Tablero!$E$13,Tablero!$D$13,IF($H71=Tablero!$E$14,Tablero!$D$14,IF($H71=Tablero!$E$15,Tablero!$D$15,)))))</f>
        <v>0</v>
      </c>
      <c r="K71" s="529">
        <f>IF($F71="x",$N71*$I71,0)</f>
        <v>0.02</v>
      </c>
      <c r="L71" s="529">
        <f t="shared" si="4"/>
        <v>0</v>
      </c>
      <c r="M71" s="446">
        <v>0.04</v>
      </c>
      <c r="N71" s="447">
        <f t="shared" si="9"/>
        <v>5.0000000000000001E-3</v>
      </c>
      <c r="O71" s="748"/>
      <c r="P71" s="514" t="s">
        <v>99</v>
      </c>
      <c r="Q71" s="514" t="s">
        <v>46</v>
      </c>
      <c r="R71" s="514" t="s">
        <v>62</v>
      </c>
      <c r="S71" s="600" t="s">
        <v>102</v>
      </c>
    </row>
    <row r="72" spans="1:19" ht="57" x14ac:dyDescent="0.25">
      <c r="A72" s="741"/>
      <c r="B72" s="531">
        <v>18</v>
      </c>
      <c r="C72" s="386" t="s">
        <v>588</v>
      </c>
      <c r="D72" s="574" t="s">
        <v>589</v>
      </c>
      <c r="E72" s="389" t="s">
        <v>160</v>
      </c>
      <c r="F72" s="372" t="s">
        <v>475</v>
      </c>
      <c r="G72" s="372"/>
      <c r="H72" s="372" t="s">
        <v>22</v>
      </c>
      <c r="I72" s="383">
        <f>IF($F72="X",IF($H72=Tablero!$B$12,Tablero!$A$12,IF($H72=Tablero!$B$13,Tablero!$A$13,IF($H72=Tablero!$B$14,Tablero!$A$14,IF($H72=Tablero!$B$15,Tablero!$A$15,)))))</f>
        <v>4</v>
      </c>
      <c r="J72" s="383" t="b">
        <f>IF($G72="X",IF($H72=Tablero!$E$12,Tablero!$D$12,IF($H72=Tablero!$E$13,Tablero!$D$13,IF($H72=Tablero!$E$14,Tablero!$D$14,IF($H72=Tablero!$E$15,Tablero!$D$15,)))))</f>
        <v>0</v>
      </c>
      <c r="K72" s="529">
        <f t="shared" si="3"/>
        <v>0.02</v>
      </c>
      <c r="L72" s="529">
        <f t="shared" si="4"/>
        <v>0</v>
      </c>
      <c r="M72" s="446">
        <v>0.04</v>
      </c>
      <c r="N72" s="447">
        <f t="shared" si="9"/>
        <v>5.0000000000000001E-3</v>
      </c>
      <c r="O72" s="748"/>
      <c r="P72" s="514" t="s">
        <v>99</v>
      </c>
      <c r="Q72" s="514" t="s">
        <v>46</v>
      </c>
      <c r="R72" s="514" t="s">
        <v>62</v>
      </c>
      <c r="S72" s="600" t="s">
        <v>102</v>
      </c>
    </row>
    <row r="73" spans="1:19" ht="71.25" x14ac:dyDescent="0.25">
      <c r="A73" s="741"/>
      <c r="B73" s="461">
        <v>19</v>
      </c>
      <c r="C73" s="386" t="s">
        <v>590</v>
      </c>
      <c r="D73" s="387" t="s">
        <v>591</v>
      </c>
      <c r="E73" s="389" t="s">
        <v>160</v>
      </c>
      <c r="F73" s="372" t="s">
        <v>475</v>
      </c>
      <c r="G73" s="372"/>
      <c r="H73" s="372" t="s">
        <v>25</v>
      </c>
      <c r="I73" s="383">
        <f>IF($F73="X",IF($H73=Tablero!$B$12,Tablero!$A$12,IF($H73=Tablero!$B$13,Tablero!$A$13,IF($H73=Tablero!$B$14,Tablero!$A$14,IF($H73=Tablero!$B$15,Tablero!$A$15,)))))</f>
        <v>3</v>
      </c>
      <c r="J73" s="383" t="b">
        <f>IF($G73="X",IF($H73=Tablero!$E$12,Tablero!$D$12,IF($H73=Tablero!$E$13,Tablero!$D$13,IF($H73=Tablero!$E$14,Tablero!$D$14,IF($H73=Tablero!$E$15,Tablero!$D$15,)))))</f>
        <v>0</v>
      </c>
      <c r="K73" s="529">
        <f t="shared" si="3"/>
        <v>7.4999999999999997E-3</v>
      </c>
      <c r="L73" s="529">
        <f t="shared" si="4"/>
        <v>0</v>
      </c>
      <c r="M73" s="446">
        <v>0.02</v>
      </c>
      <c r="N73" s="447">
        <f t="shared" si="9"/>
        <v>2.5000000000000001E-3</v>
      </c>
      <c r="O73" s="748"/>
      <c r="P73" s="514" t="s">
        <v>99</v>
      </c>
      <c r="Q73" s="514" t="s">
        <v>46</v>
      </c>
      <c r="R73" s="514" t="s">
        <v>62</v>
      </c>
      <c r="S73" s="600" t="s">
        <v>102</v>
      </c>
    </row>
    <row r="74" spans="1:19" ht="66" customHeight="1" x14ac:dyDescent="0.25">
      <c r="A74" s="741"/>
      <c r="B74" s="531">
        <v>20</v>
      </c>
      <c r="C74" s="386" t="s">
        <v>592</v>
      </c>
      <c r="D74" s="373" t="s">
        <v>593</v>
      </c>
      <c r="E74" s="389" t="s">
        <v>160</v>
      </c>
      <c r="F74" s="391"/>
      <c r="G74" s="391" t="s">
        <v>475</v>
      </c>
      <c r="H74" s="395" t="s">
        <v>25</v>
      </c>
      <c r="I74" s="383" t="b">
        <f>IF($F74="X",IF($H74=Tablero!$B$12,Tablero!$A$12,IF($H74=Tablero!$B$13,Tablero!$A$13,IF($H74=Tablero!$B$14,Tablero!$A$14,IF($H74=Tablero!$B$15,Tablero!$A$15,)))))</f>
        <v>0</v>
      </c>
      <c r="J74" s="383">
        <f>IF($G74="X",IF($H74=Tablero!$E$12,Tablero!$D$12,IF($H74=Tablero!$E$13,Tablero!$D$13,IF($H74=Tablero!$E$14,Tablero!$D$14,IF($H74=Tablero!$E$15,Tablero!$D$15,)))))</f>
        <v>2</v>
      </c>
      <c r="K74" s="529">
        <f t="shared" si="3"/>
        <v>0</v>
      </c>
      <c r="L74" s="529">
        <f t="shared" si="4"/>
        <v>5.0000000000000001E-3</v>
      </c>
      <c r="M74" s="446">
        <v>0.02</v>
      </c>
      <c r="N74" s="447">
        <f t="shared" si="9"/>
        <v>2.5000000000000001E-3</v>
      </c>
      <c r="O74" s="748"/>
      <c r="P74" s="514" t="s">
        <v>58</v>
      </c>
      <c r="Q74" s="514" t="s">
        <v>50</v>
      </c>
      <c r="R74" s="514" t="s">
        <v>2256</v>
      </c>
      <c r="S74" s="600" t="s">
        <v>102</v>
      </c>
    </row>
    <row r="75" spans="1:19" ht="57" x14ac:dyDescent="0.25">
      <c r="A75" s="741"/>
      <c r="B75" s="531">
        <v>21</v>
      </c>
      <c r="C75" s="386" t="s">
        <v>594</v>
      </c>
      <c r="D75" s="373" t="s">
        <v>595</v>
      </c>
      <c r="E75" s="389" t="s">
        <v>160</v>
      </c>
      <c r="F75" s="391" t="s">
        <v>475</v>
      </c>
      <c r="G75" s="391"/>
      <c r="H75" s="395" t="s">
        <v>25</v>
      </c>
      <c r="I75" s="383">
        <f>IF($F75="X",IF($H75=Tablero!$B$12,Tablero!$A$12,IF($H75=Tablero!$B$13,Tablero!$A$13,IF($H75=Tablero!$B$14,Tablero!$A$14,IF($H75=Tablero!$B$15,Tablero!$A$15,)))))</f>
        <v>3</v>
      </c>
      <c r="J75" s="383" t="b">
        <f>IF($G75="X",IF($H75=Tablero!$E$12,Tablero!$D$12,IF($H75=Tablero!$E$13,Tablero!$D$13,IF($H75=Tablero!$E$14,Tablero!$D$14,IF($H75=Tablero!$E$15,Tablero!$D$15,)))))</f>
        <v>0</v>
      </c>
      <c r="K75" s="529">
        <f t="shared" si="3"/>
        <v>7.4999999999999997E-3</v>
      </c>
      <c r="L75" s="529">
        <f>IF($G75="x",$N75*$J75,0)</f>
        <v>0</v>
      </c>
      <c r="M75" s="446">
        <v>0.02</v>
      </c>
      <c r="N75" s="447">
        <f t="shared" ref="N75:N106" si="10">M75*$M$267</f>
        <v>2.5000000000000001E-3</v>
      </c>
      <c r="O75" s="748"/>
      <c r="P75" s="514" t="s">
        <v>58</v>
      </c>
      <c r="Q75" s="514" t="s">
        <v>58</v>
      </c>
      <c r="R75" s="514" t="s">
        <v>72</v>
      </c>
      <c r="S75" s="600" t="s">
        <v>102</v>
      </c>
    </row>
    <row r="76" spans="1:19" ht="64.5" customHeight="1" x14ac:dyDescent="0.25">
      <c r="A76" s="741"/>
      <c r="B76" s="461">
        <v>22</v>
      </c>
      <c r="C76" s="386" t="s">
        <v>596</v>
      </c>
      <c r="D76" s="373" t="s">
        <v>597</v>
      </c>
      <c r="E76" s="389" t="s">
        <v>160</v>
      </c>
      <c r="F76" s="391"/>
      <c r="G76" s="391" t="s">
        <v>475</v>
      </c>
      <c r="H76" s="372" t="s">
        <v>22</v>
      </c>
      <c r="I76" s="383" t="b">
        <f>IF($F76="X",IF($H76=Tablero!$B$12,Tablero!$A$12,IF($H76=Tablero!$B$13,Tablero!$A$13,IF($H76=Tablero!$B$14,Tablero!$A$14,IF($H76=Tablero!$B$15,Tablero!$A$15,)))))</f>
        <v>0</v>
      </c>
      <c r="J76" s="383">
        <f>IF($G76="X",IF($H76=Tablero!$E$12,Tablero!$D$12,IF($H76=Tablero!$E$13,Tablero!$D$13,IF($H76=Tablero!$E$14,Tablero!$D$14,IF($H76=Tablero!$E$15,Tablero!$D$15,)))))</f>
        <v>1</v>
      </c>
      <c r="K76" s="529">
        <f t="shared" si="3"/>
        <v>0</v>
      </c>
      <c r="L76" s="529">
        <f t="shared" si="4"/>
        <v>2.5000000000000001E-3</v>
      </c>
      <c r="M76" s="446">
        <v>0.02</v>
      </c>
      <c r="N76" s="447">
        <f t="shared" si="10"/>
        <v>2.5000000000000001E-3</v>
      </c>
      <c r="O76" s="748"/>
      <c r="P76" s="514" t="s">
        <v>58</v>
      </c>
      <c r="Q76" s="514" t="s">
        <v>144</v>
      </c>
      <c r="R76" s="514" t="s">
        <v>94</v>
      </c>
      <c r="S76" s="600" t="s">
        <v>102</v>
      </c>
    </row>
    <row r="77" spans="1:19" ht="67.5" customHeight="1" x14ac:dyDescent="0.25">
      <c r="A77" s="741"/>
      <c r="B77" s="531">
        <v>23</v>
      </c>
      <c r="C77" s="386" t="s">
        <v>598</v>
      </c>
      <c r="D77" s="582" t="s">
        <v>599</v>
      </c>
      <c r="E77" s="389" t="s">
        <v>160</v>
      </c>
      <c r="F77" s="372"/>
      <c r="G77" s="372" t="s">
        <v>475</v>
      </c>
      <c r="H77" s="372" t="s">
        <v>22</v>
      </c>
      <c r="I77" s="383" t="b">
        <f>IF($F77="X",IF($H77=Tablero!$B$12,Tablero!$A$12,IF($H77=Tablero!$B$13,Tablero!$A$13,IF($H77=Tablero!$B$14,Tablero!$A$14,IF($H77=Tablero!$B$15,Tablero!$A$15,)))))</f>
        <v>0</v>
      </c>
      <c r="J77" s="383">
        <f>IF($G77="X",IF($H77=Tablero!$E$12,Tablero!$D$12,IF($H77=Tablero!$E$13,Tablero!$D$13,IF($H77=Tablero!$E$14,Tablero!$D$14,IF($H77=Tablero!$E$15,Tablero!$D$15,)))))</f>
        <v>1</v>
      </c>
      <c r="K77" s="529">
        <f t="shared" si="3"/>
        <v>0</v>
      </c>
      <c r="L77" s="529">
        <f>IF($G77="x",$N77*$J77,0)</f>
        <v>5.0000000000000001E-3</v>
      </c>
      <c r="M77" s="446">
        <v>0.04</v>
      </c>
      <c r="N77" s="447">
        <f t="shared" si="10"/>
        <v>5.0000000000000001E-3</v>
      </c>
      <c r="O77" s="748"/>
      <c r="P77" s="514" t="s">
        <v>74</v>
      </c>
      <c r="Q77" s="514" t="s">
        <v>74</v>
      </c>
      <c r="R77" s="514" t="s">
        <v>75</v>
      </c>
      <c r="S77" s="600" t="s">
        <v>102</v>
      </c>
    </row>
    <row r="78" spans="1:19" ht="62.25" customHeight="1" x14ac:dyDescent="0.25">
      <c r="A78" s="741"/>
      <c r="B78" s="531">
        <v>24</v>
      </c>
      <c r="C78" s="386" t="s">
        <v>600</v>
      </c>
      <c r="D78" s="373" t="s">
        <v>601</v>
      </c>
      <c r="E78" s="389" t="s">
        <v>196</v>
      </c>
      <c r="F78" s="391" t="s">
        <v>475</v>
      </c>
      <c r="G78" s="391"/>
      <c r="H78" s="372" t="s">
        <v>22</v>
      </c>
      <c r="I78" s="383">
        <f>IF($F78="X",IF($H78=Tablero!$B$12,Tablero!$A$12,IF($H78=Tablero!$B$13,Tablero!$A$13,IF($H78=Tablero!$B$14,Tablero!$A$14,IF($H78=Tablero!$B$15,Tablero!$A$15,)))))</f>
        <v>4</v>
      </c>
      <c r="J78" s="383" t="b">
        <f>IF($G78="X",IF($H78=Tablero!$E$12,Tablero!$D$12,IF($H78=Tablero!$E$13,Tablero!$D$13,IF($H78=Tablero!$E$14,Tablero!$D$14,IF($H78=Tablero!$E$15,Tablero!$D$15,)))))</f>
        <v>0</v>
      </c>
      <c r="K78" s="529">
        <f t="shared" si="3"/>
        <v>0.02</v>
      </c>
      <c r="L78" s="529">
        <f>IF($G78="x",$N78*$J78,0)</f>
        <v>0</v>
      </c>
      <c r="M78" s="446">
        <v>0.04</v>
      </c>
      <c r="N78" s="447">
        <f t="shared" si="10"/>
        <v>5.0000000000000001E-3</v>
      </c>
      <c r="O78" s="748"/>
      <c r="P78" s="514" t="s">
        <v>52</v>
      </c>
      <c r="Q78" s="514" t="s">
        <v>52</v>
      </c>
      <c r="R78" s="514" t="s">
        <v>97</v>
      </c>
      <c r="S78" s="600" t="s">
        <v>102</v>
      </c>
    </row>
    <row r="79" spans="1:19" ht="71.25" x14ac:dyDescent="0.25">
      <c r="A79" s="741"/>
      <c r="B79" s="461">
        <v>25</v>
      </c>
      <c r="C79" s="386" t="s">
        <v>602</v>
      </c>
      <c r="D79" s="373" t="s">
        <v>603</v>
      </c>
      <c r="E79" s="389" t="s">
        <v>196</v>
      </c>
      <c r="F79" s="391" t="s">
        <v>475</v>
      </c>
      <c r="G79" s="391"/>
      <c r="H79" s="372" t="s">
        <v>22</v>
      </c>
      <c r="I79" s="383">
        <f>IF($F79="X",IF($H79=Tablero!$B$12,Tablero!$A$12,IF($H79=Tablero!$B$13,Tablero!$A$13,IF($H79=Tablero!$B$14,Tablero!$A$14,IF($H79=Tablero!$B$15,Tablero!$A$15,)))))</f>
        <v>4</v>
      </c>
      <c r="J79" s="383" t="b">
        <f>IF($G79="X",IF($H79=Tablero!$E$12,Tablero!$D$12,IF($H79=Tablero!$E$13,Tablero!$D$13,IF($H79=Tablero!$E$14,Tablero!$D$14,IF($H79=Tablero!$E$15,Tablero!$D$15,)))))</f>
        <v>0</v>
      </c>
      <c r="K79" s="529">
        <f t="shared" si="3"/>
        <v>0.02</v>
      </c>
      <c r="L79" s="529">
        <f>IF($G79="x",$N79*$J79,0)</f>
        <v>0</v>
      </c>
      <c r="M79" s="446">
        <v>0.04</v>
      </c>
      <c r="N79" s="447">
        <f t="shared" si="10"/>
        <v>5.0000000000000001E-3</v>
      </c>
      <c r="O79" s="748"/>
      <c r="P79" s="514" t="s">
        <v>52</v>
      </c>
      <c r="Q79" s="514" t="s">
        <v>52</v>
      </c>
      <c r="R79" s="514" t="s">
        <v>97</v>
      </c>
      <c r="S79" s="600" t="s">
        <v>102</v>
      </c>
    </row>
    <row r="80" spans="1:19" ht="51" customHeight="1" x14ac:dyDescent="0.25">
      <c r="A80" s="741"/>
      <c r="B80" s="531">
        <v>26</v>
      </c>
      <c r="C80" s="386" t="s">
        <v>604</v>
      </c>
      <c r="D80" s="373" t="s">
        <v>605</v>
      </c>
      <c r="E80" s="389" t="s">
        <v>196</v>
      </c>
      <c r="F80" s="391"/>
      <c r="G80" s="391" t="s">
        <v>475</v>
      </c>
      <c r="H80" s="372" t="s">
        <v>25</v>
      </c>
      <c r="I80" s="383" t="b">
        <f>IF($F80="X",IF($H80=Tablero!$B$12,Tablero!$A$12,IF($H80=Tablero!$B$13,Tablero!$A$13,IF($H80=Tablero!$B$14,Tablero!$A$14,IF($H80=Tablero!$B$15,Tablero!$A$15,)))))</f>
        <v>0</v>
      </c>
      <c r="J80" s="383">
        <f>IF($G80="X",IF($H80=Tablero!$E$12,Tablero!$D$12,IF($H80=Tablero!$E$13,Tablero!$D$13,IF($H80=Tablero!$E$14,Tablero!$D$14,IF($H80=Tablero!$E$15,Tablero!$D$15,)))))</f>
        <v>2</v>
      </c>
      <c r="K80" s="529">
        <f t="shared" si="3"/>
        <v>0</v>
      </c>
      <c r="L80" s="529">
        <f t="shared" ref="L80" si="11">IF($G80="x",$N80*$J80,0)</f>
        <v>5.0000000000000001E-3</v>
      </c>
      <c r="M80" s="446">
        <v>0.02</v>
      </c>
      <c r="N80" s="447">
        <f t="shared" si="10"/>
        <v>2.5000000000000001E-3</v>
      </c>
      <c r="O80" s="748"/>
      <c r="P80" s="514" t="s">
        <v>65</v>
      </c>
      <c r="Q80" s="514" t="s">
        <v>46</v>
      </c>
      <c r="R80" s="514" t="s">
        <v>97</v>
      </c>
      <c r="S80" s="600" t="s">
        <v>102</v>
      </c>
    </row>
    <row r="81" spans="1:19" ht="219" customHeight="1" x14ac:dyDescent="0.25">
      <c r="A81" s="741"/>
      <c r="B81" s="531">
        <v>27</v>
      </c>
      <c r="C81" s="569" t="s">
        <v>606</v>
      </c>
      <c r="D81" s="583" t="s">
        <v>607</v>
      </c>
      <c r="E81" s="530" t="s">
        <v>160</v>
      </c>
      <c r="F81" s="389" t="s">
        <v>475</v>
      </c>
      <c r="G81" s="389"/>
      <c r="H81" s="397" t="s">
        <v>25</v>
      </c>
      <c r="I81" s="383">
        <f>IF($F81="X",IF($H81=Tablero!$B$12,Tablero!$A$12,IF($H81=Tablero!$B$13,Tablero!$A$13,IF($H81=Tablero!$B$14,Tablero!$A$14,IF($H81=Tablero!$B$15,Tablero!$A$15,)))))</f>
        <v>3</v>
      </c>
      <c r="J81" s="383" t="b">
        <f>IF($G81="X",IF($H81=Tablero!$E$12,Tablero!$D$12,IF($H81=Tablero!$E$13,Tablero!$D$13,IF($H81=Tablero!$E$14,Tablero!$D$14,IF($H81=Tablero!$E$15,Tablero!$D$15,)))))</f>
        <v>0</v>
      </c>
      <c r="K81" s="529">
        <f t="shared" si="3"/>
        <v>7.4999999999999997E-3</v>
      </c>
      <c r="L81" s="529">
        <f t="shared" ref="L81:L87" si="12">IF($G81="x",$N81*$J81,0)</f>
        <v>0</v>
      </c>
      <c r="M81" s="446">
        <v>0.02</v>
      </c>
      <c r="N81" s="447">
        <f t="shared" si="10"/>
        <v>2.5000000000000001E-3</v>
      </c>
      <c r="O81" s="748"/>
      <c r="P81" s="514" t="s">
        <v>140</v>
      </c>
      <c r="Q81" s="514" t="s">
        <v>140</v>
      </c>
      <c r="R81" s="514" t="s">
        <v>81</v>
      </c>
      <c r="S81" s="600" t="s">
        <v>102</v>
      </c>
    </row>
    <row r="82" spans="1:19" ht="90" customHeight="1" x14ac:dyDescent="0.25">
      <c r="A82" s="741"/>
      <c r="B82" s="461">
        <v>28</v>
      </c>
      <c r="C82" s="386" t="s">
        <v>608</v>
      </c>
      <c r="D82" s="583" t="s">
        <v>609</v>
      </c>
      <c r="E82" s="530" t="s">
        <v>160</v>
      </c>
      <c r="F82" s="389"/>
      <c r="G82" s="389" t="s">
        <v>475</v>
      </c>
      <c r="H82" s="389" t="s">
        <v>22</v>
      </c>
      <c r="I82" s="383" t="b">
        <f>IF($F82="X",IF($H82=Tablero!$B$12,Tablero!$A$12,IF($H82=Tablero!$B$13,Tablero!$A$13,IF($H82=Tablero!$B$14,Tablero!$A$14,IF($H82=Tablero!$B$15,Tablero!$A$15,)))))</f>
        <v>0</v>
      </c>
      <c r="J82" s="383">
        <f>IF($G82="X",IF($H82=Tablero!$E$12,Tablero!$D$12,IF($H82=Tablero!$E$13,Tablero!$D$13,IF($H82=Tablero!$E$14,Tablero!$D$14,IF($H82=Tablero!$E$15,Tablero!$D$15,)))))</f>
        <v>1</v>
      </c>
      <c r="K82" s="529">
        <f t="shared" si="3"/>
        <v>0</v>
      </c>
      <c r="L82" s="529">
        <f t="shared" si="12"/>
        <v>3.7499999999999999E-3</v>
      </c>
      <c r="M82" s="446">
        <v>0.03</v>
      </c>
      <c r="N82" s="447">
        <f t="shared" si="10"/>
        <v>3.7499999999999999E-3</v>
      </c>
      <c r="O82" s="748"/>
      <c r="P82" s="514" t="s">
        <v>135</v>
      </c>
      <c r="Q82" s="514" t="s">
        <v>135</v>
      </c>
      <c r="R82" s="514" t="s">
        <v>87</v>
      </c>
      <c r="S82" s="600" t="s">
        <v>102</v>
      </c>
    </row>
    <row r="83" spans="1:19" ht="57" x14ac:dyDescent="0.25">
      <c r="A83" s="741"/>
      <c r="B83" s="531">
        <v>29</v>
      </c>
      <c r="C83" s="386" t="s">
        <v>610</v>
      </c>
      <c r="D83" s="382" t="s">
        <v>611</v>
      </c>
      <c r="E83" s="530" t="s">
        <v>196</v>
      </c>
      <c r="F83" s="389"/>
      <c r="G83" s="389" t="s">
        <v>475</v>
      </c>
      <c r="H83" s="389" t="s">
        <v>25</v>
      </c>
      <c r="I83" s="383" t="b">
        <f>IF($F83="X",IF($H83=Tablero!$B$12,Tablero!$A$12,IF($H83=Tablero!$B$13,Tablero!$A$13,IF($H83=Tablero!$B$14,Tablero!$A$14,IF($H83=Tablero!$B$15,Tablero!$A$15,)))))</f>
        <v>0</v>
      </c>
      <c r="J83" s="383">
        <f>IF($G83="X",IF($H83=Tablero!$E$12,Tablero!$D$12,IF($H83=Tablero!$E$13,Tablero!$D$13,IF($H83=Tablero!$E$14,Tablero!$D$14,IF($H83=Tablero!$E$15,Tablero!$D$15,)))))</f>
        <v>2</v>
      </c>
      <c r="K83" s="529">
        <f t="shared" si="3"/>
        <v>0</v>
      </c>
      <c r="L83" s="529">
        <f t="shared" si="12"/>
        <v>5.0000000000000001E-3</v>
      </c>
      <c r="M83" s="446">
        <v>0.02</v>
      </c>
      <c r="N83" s="447">
        <f t="shared" si="10"/>
        <v>2.5000000000000001E-3</v>
      </c>
      <c r="O83" s="748"/>
      <c r="P83" s="514" t="s">
        <v>135</v>
      </c>
      <c r="Q83" s="514" t="s">
        <v>135</v>
      </c>
      <c r="R83" s="514" t="s">
        <v>87</v>
      </c>
      <c r="S83" s="600" t="s">
        <v>102</v>
      </c>
    </row>
    <row r="84" spans="1:19" ht="128.25" x14ac:dyDescent="0.25">
      <c r="A84" s="741"/>
      <c r="B84" s="531">
        <v>30</v>
      </c>
      <c r="C84" s="567" t="s">
        <v>612</v>
      </c>
      <c r="D84" s="579" t="s">
        <v>613</v>
      </c>
      <c r="E84" s="534" t="s">
        <v>196</v>
      </c>
      <c r="F84" s="389"/>
      <c r="G84" s="389" t="s">
        <v>475</v>
      </c>
      <c r="H84" s="389" t="s">
        <v>25</v>
      </c>
      <c r="I84" s="383" t="b">
        <f>IF($F84="X",IF($H84=Tablero!$B$12,Tablero!$A$12,IF($H84=Tablero!$B$13,Tablero!$A$13,IF($H84=Tablero!$B$14,Tablero!$A$14,IF($H84=Tablero!$B$15,Tablero!$A$15,)))))</f>
        <v>0</v>
      </c>
      <c r="J84" s="383">
        <f>IF($G84="X",IF($H84=Tablero!$E$12,Tablero!$D$12,IF($H84=Tablero!$E$13,Tablero!$D$13,IF($H84=Tablero!$E$14,Tablero!$D$14,IF($H84=Tablero!$E$15,Tablero!$D$15,)))))</f>
        <v>2</v>
      </c>
      <c r="K84" s="529">
        <f t="shared" si="3"/>
        <v>0</v>
      </c>
      <c r="L84" s="529">
        <f t="shared" si="12"/>
        <v>5.0000000000000001E-3</v>
      </c>
      <c r="M84" s="446">
        <v>0.02</v>
      </c>
      <c r="N84" s="447">
        <f t="shared" si="10"/>
        <v>2.5000000000000001E-3</v>
      </c>
      <c r="O84" s="748"/>
      <c r="P84" s="514" t="s">
        <v>71</v>
      </c>
      <c r="Q84" s="514" t="s">
        <v>71</v>
      </c>
      <c r="R84" s="514" t="s">
        <v>2257</v>
      </c>
      <c r="S84" s="600" t="s">
        <v>48</v>
      </c>
    </row>
    <row r="85" spans="1:19" ht="72" customHeight="1" x14ac:dyDescent="0.25">
      <c r="A85" s="741"/>
      <c r="B85" s="461">
        <v>31</v>
      </c>
      <c r="C85" s="386" t="s">
        <v>614</v>
      </c>
      <c r="D85" s="584" t="s">
        <v>615</v>
      </c>
      <c r="E85" s="428" t="s">
        <v>160</v>
      </c>
      <c r="F85" s="530" t="s">
        <v>475</v>
      </c>
      <c r="G85" s="389"/>
      <c r="H85" s="389" t="s">
        <v>22</v>
      </c>
      <c r="I85" s="383">
        <f>IF($F85="X",IF($H85=Tablero!$B$12,Tablero!$A$12,IF($H85=Tablero!$B$13,Tablero!$A$13,IF($H85=Tablero!$B$14,Tablero!$A$14,IF($H85=Tablero!$B$15,Tablero!$A$15,)))))</f>
        <v>4</v>
      </c>
      <c r="J85" s="383" t="b">
        <f>IF($G85="X",IF($H85=Tablero!$E$12,Tablero!$D$12,IF($H85=Tablero!$E$13,Tablero!$D$13,IF($H85=Tablero!$E$14,Tablero!$D$14,IF($H85=Tablero!$E$15,Tablero!$D$15,)))))</f>
        <v>0</v>
      </c>
      <c r="K85" s="529">
        <f t="shared" si="3"/>
        <v>0.02</v>
      </c>
      <c r="L85" s="529">
        <f t="shared" si="12"/>
        <v>0</v>
      </c>
      <c r="M85" s="446">
        <v>0.04</v>
      </c>
      <c r="N85" s="447">
        <f t="shared" si="10"/>
        <v>5.0000000000000001E-3</v>
      </c>
      <c r="O85" s="748"/>
      <c r="P85" s="514" t="s">
        <v>123</v>
      </c>
      <c r="Q85" s="514" t="s">
        <v>123</v>
      </c>
      <c r="R85" s="514" t="s">
        <v>56</v>
      </c>
      <c r="S85" s="600" t="s">
        <v>102</v>
      </c>
    </row>
    <row r="86" spans="1:19" ht="42.75" x14ac:dyDescent="0.25">
      <c r="A86" s="741"/>
      <c r="B86" s="531">
        <v>32</v>
      </c>
      <c r="C86" s="414" t="s">
        <v>616</v>
      </c>
      <c r="D86" s="585" t="s">
        <v>617</v>
      </c>
      <c r="E86" s="535" t="s">
        <v>160</v>
      </c>
      <c r="F86" s="389" t="s">
        <v>475</v>
      </c>
      <c r="G86" s="389"/>
      <c r="H86" s="389" t="s">
        <v>25</v>
      </c>
      <c r="I86" s="383">
        <f>IF($F86="X",IF($H86=Tablero!$B$12,Tablero!$A$12,IF($H86=Tablero!$B$13,Tablero!$A$13,IF($H86=Tablero!$B$14,Tablero!$A$14,IF($H86=Tablero!$B$15,Tablero!$A$15,)))))</f>
        <v>3</v>
      </c>
      <c r="J86" s="383" t="b">
        <f>IF($G86="X",IF($H86=Tablero!$E$12,Tablero!$D$12,IF($H86=Tablero!$E$13,Tablero!$D$13,IF($H86=Tablero!$E$14,Tablero!$D$14,IF($H86=Tablero!$E$15,Tablero!$D$15,)))))</f>
        <v>0</v>
      </c>
      <c r="K86" s="529">
        <f t="shared" si="3"/>
        <v>7.4999999999999997E-3</v>
      </c>
      <c r="L86" s="529">
        <f t="shared" si="12"/>
        <v>0</v>
      </c>
      <c r="M86" s="446">
        <v>0.02</v>
      </c>
      <c r="N86" s="447">
        <f t="shared" si="10"/>
        <v>2.5000000000000001E-3</v>
      </c>
      <c r="O86" s="748"/>
      <c r="P86" s="514" t="s">
        <v>123</v>
      </c>
      <c r="Q86" s="514" t="s">
        <v>123</v>
      </c>
      <c r="R86" s="514" t="s">
        <v>56</v>
      </c>
      <c r="S86" s="600" t="s">
        <v>102</v>
      </c>
    </row>
    <row r="87" spans="1:19" ht="81.75" customHeight="1" thickBot="1" x14ac:dyDescent="0.3">
      <c r="A87" s="742"/>
      <c r="B87" s="531">
        <v>33</v>
      </c>
      <c r="C87" s="417" t="s">
        <v>618</v>
      </c>
      <c r="D87" s="418" t="s">
        <v>619</v>
      </c>
      <c r="E87" s="408" t="s">
        <v>160</v>
      </c>
      <c r="F87" s="368" t="s">
        <v>475</v>
      </c>
      <c r="G87" s="368"/>
      <c r="H87" s="368" t="s">
        <v>22</v>
      </c>
      <c r="I87" s="393">
        <f>IF($F87="X",IF($H87=Tablero!$B$12,Tablero!$A$12,IF($H87=Tablero!$B$13,Tablero!$A$13,IF($H87=Tablero!$B$14,Tablero!$A$14,IF($H87=Tablero!$B$15,Tablero!$A$15,)))))</f>
        <v>4</v>
      </c>
      <c r="J87" s="393" t="b">
        <f>IF($G87="X",IF($H87=Tablero!$E$12,Tablero!$D$12,IF($H87=Tablero!$E$13,Tablero!$D$13,IF($H87=Tablero!$E$14,Tablero!$D$14,IF($H87=Tablero!$E$15,Tablero!$D$15,)))))</f>
        <v>0</v>
      </c>
      <c r="K87" s="536">
        <f t="shared" si="3"/>
        <v>0.02</v>
      </c>
      <c r="L87" s="529">
        <f t="shared" si="12"/>
        <v>0</v>
      </c>
      <c r="M87" s="537">
        <v>0.04</v>
      </c>
      <c r="N87" s="538">
        <f t="shared" si="10"/>
        <v>5.0000000000000001E-3</v>
      </c>
      <c r="O87" s="748"/>
      <c r="P87" s="510" t="s">
        <v>127</v>
      </c>
      <c r="Q87" s="510" t="s">
        <v>123</v>
      </c>
      <c r="R87" s="510" t="s">
        <v>56</v>
      </c>
      <c r="S87" s="603" t="s">
        <v>48</v>
      </c>
    </row>
    <row r="88" spans="1:19" ht="84.75" customHeight="1" x14ac:dyDescent="0.25">
      <c r="A88" s="740" t="s">
        <v>377</v>
      </c>
      <c r="B88" s="458">
        <v>1</v>
      </c>
      <c r="C88" s="500" t="s">
        <v>620</v>
      </c>
      <c r="D88" s="586" t="s">
        <v>621</v>
      </c>
      <c r="E88" s="539" t="s">
        <v>196</v>
      </c>
      <c r="F88" s="459" t="s">
        <v>475</v>
      </c>
      <c r="G88" s="540"/>
      <c r="H88" s="540" t="s">
        <v>22</v>
      </c>
      <c r="I88" s="442">
        <f>IF($F88="X",IF($H88=Tablero!$B$12,Tablero!$A$12,IF($H88=Tablero!$B$13,Tablero!$A$13,IF($H88=Tablero!$B$14,Tablero!$A$14,IF($H88=Tablero!$B$15,Tablero!$A$15,)))))</f>
        <v>4</v>
      </c>
      <c r="J88" s="442" t="b">
        <f>IF($G88="X",IF($H88=Tablero!$E$12,Tablero!$D$12,IF($H88=Tablero!$E$13,Tablero!$D$13,IF($H88=Tablero!$E$14,Tablero!$D$14,IF($H88=Tablero!$E$15,Tablero!$D$15,)))))</f>
        <v>0</v>
      </c>
      <c r="K88" s="541">
        <f t="shared" si="3"/>
        <v>7.4999999999999997E-2</v>
      </c>
      <c r="L88" s="541">
        <f t="shared" si="4"/>
        <v>0</v>
      </c>
      <c r="M88" s="443">
        <v>0.15</v>
      </c>
      <c r="N88" s="444">
        <f t="shared" si="10"/>
        <v>1.8749999999999999E-2</v>
      </c>
      <c r="O88" s="747">
        <f>SUM(M88:M95)</f>
        <v>1</v>
      </c>
      <c r="P88" s="513" t="s">
        <v>50</v>
      </c>
      <c r="Q88" s="513" t="s">
        <v>146</v>
      </c>
      <c r="R88" s="513" t="s">
        <v>2256</v>
      </c>
      <c r="S88" s="604" t="s">
        <v>102</v>
      </c>
    </row>
    <row r="89" spans="1:19" ht="64.5" customHeight="1" x14ac:dyDescent="0.25">
      <c r="A89" s="741"/>
      <c r="B89" s="461">
        <v>2</v>
      </c>
      <c r="C89" s="386" t="s">
        <v>622</v>
      </c>
      <c r="D89" s="382" t="s">
        <v>623</v>
      </c>
      <c r="E89" s="389" t="s">
        <v>160</v>
      </c>
      <c r="F89" s="372"/>
      <c r="G89" s="372" t="s">
        <v>475</v>
      </c>
      <c r="H89" s="372" t="s">
        <v>22</v>
      </c>
      <c r="I89" s="383" t="b">
        <f>IF($F89="X",IF($H89=Tablero!$B$12,Tablero!$A$12,IF($H89=Tablero!$B$13,Tablero!$A$13,IF($H89=Tablero!$B$14,Tablero!$A$14,IF($H89=Tablero!$B$15,Tablero!$A$15,)))))</f>
        <v>0</v>
      </c>
      <c r="J89" s="383">
        <f>IF($G89="X",IF($H89=Tablero!$E$12,Tablero!$D$12,IF($H89=Tablero!$E$13,Tablero!$D$13,IF($H89=Tablero!$E$14,Tablero!$D$14,IF($H89=Tablero!$E$15,Tablero!$D$15,)))))</f>
        <v>1</v>
      </c>
      <c r="K89" s="529">
        <f t="shared" si="3"/>
        <v>0</v>
      </c>
      <c r="L89" s="529">
        <f t="shared" si="4"/>
        <v>1.4999999999999999E-2</v>
      </c>
      <c r="M89" s="446">
        <v>0.12</v>
      </c>
      <c r="N89" s="447">
        <f t="shared" si="10"/>
        <v>1.4999999999999999E-2</v>
      </c>
      <c r="O89" s="748"/>
      <c r="P89" s="514" t="s">
        <v>50</v>
      </c>
      <c r="Q89" s="514" t="s">
        <v>146</v>
      </c>
      <c r="R89" s="514" t="s">
        <v>78</v>
      </c>
      <c r="S89" s="600" t="s">
        <v>102</v>
      </c>
    </row>
    <row r="90" spans="1:19" ht="162.75" customHeight="1" x14ac:dyDescent="0.25">
      <c r="A90" s="741"/>
      <c r="B90" s="461">
        <v>3</v>
      </c>
      <c r="C90" s="386" t="s">
        <v>624</v>
      </c>
      <c r="D90" s="382" t="s">
        <v>625</v>
      </c>
      <c r="E90" s="389" t="s">
        <v>170</v>
      </c>
      <c r="F90" s="372"/>
      <c r="G90" s="372" t="s">
        <v>475</v>
      </c>
      <c r="H90" s="372" t="s">
        <v>25</v>
      </c>
      <c r="I90" s="383" t="b">
        <f>IF($F90="X",IF($H90=Tablero!$B$12,Tablero!$A$12,IF($H90=Tablero!$B$13,Tablero!$A$13,IF($H90=Tablero!$B$14,Tablero!$A$14,IF($H90=Tablero!$B$15,Tablero!$A$15,)))))</f>
        <v>0</v>
      </c>
      <c r="J90" s="383">
        <f>IF($G90="X",IF($H90=Tablero!$E$12,Tablero!$D$12,IF($H90=Tablero!$E$13,Tablero!$D$13,IF($H90=Tablero!$E$14,Tablero!$D$14,IF($H90=Tablero!$E$15,Tablero!$D$15,)))))</f>
        <v>2</v>
      </c>
      <c r="K90" s="529">
        <f t="shared" si="3"/>
        <v>0</v>
      </c>
      <c r="L90" s="529">
        <f t="shared" ref="L90" si="13">IF($G90="x",$N90*$J90,0)</f>
        <v>2.75E-2</v>
      </c>
      <c r="M90" s="446">
        <v>0.11</v>
      </c>
      <c r="N90" s="447">
        <f t="shared" si="10"/>
        <v>1.375E-2</v>
      </c>
      <c r="O90" s="748"/>
      <c r="P90" s="514" t="s">
        <v>142</v>
      </c>
      <c r="Q90" s="514" t="s">
        <v>138</v>
      </c>
      <c r="R90" s="514" t="s">
        <v>84</v>
      </c>
      <c r="S90" s="600" t="s">
        <v>102</v>
      </c>
    </row>
    <row r="91" spans="1:19" ht="107.25" customHeight="1" x14ac:dyDescent="0.25">
      <c r="A91" s="741"/>
      <c r="B91" s="461">
        <v>4</v>
      </c>
      <c r="C91" s="386" t="s">
        <v>626</v>
      </c>
      <c r="D91" s="574" t="s">
        <v>627</v>
      </c>
      <c r="E91" s="389" t="s">
        <v>196</v>
      </c>
      <c r="F91" s="372" t="s">
        <v>475</v>
      </c>
      <c r="G91" s="372"/>
      <c r="H91" s="372" t="s">
        <v>25</v>
      </c>
      <c r="I91" s="383">
        <f>IF($F91="X",IF($H91=Tablero!$B$12,Tablero!$A$12,IF($H91=Tablero!$B$13,Tablero!$A$13,IF($H91=Tablero!$B$14,Tablero!$A$14,IF($H91=Tablero!$B$15,Tablero!$A$15,)))))</f>
        <v>3</v>
      </c>
      <c r="J91" s="383" t="b">
        <f>IF($G91="X",IF($H91=Tablero!$E$12,Tablero!$D$12,IF($H91=Tablero!$E$13,Tablero!$D$13,IF($H91=Tablero!$E$14,Tablero!$D$14,IF($H91=Tablero!$E$15,Tablero!$D$15,)))))</f>
        <v>0</v>
      </c>
      <c r="K91" s="529">
        <f t="shared" si="3"/>
        <v>4.8750000000000002E-2</v>
      </c>
      <c r="L91" s="529">
        <f t="shared" si="4"/>
        <v>0</v>
      </c>
      <c r="M91" s="446">
        <v>0.13</v>
      </c>
      <c r="N91" s="447">
        <f t="shared" si="10"/>
        <v>1.6250000000000001E-2</v>
      </c>
      <c r="O91" s="748"/>
      <c r="P91" s="514" t="s">
        <v>142</v>
      </c>
      <c r="Q91" s="514" t="s">
        <v>138</v>
      </c>
      <c r="R91" s="514" t="s">
        <v>84</v>
      </c>
      <c r="S91" s="600" t="s">
        <v>102</v>
      </c>
    </row>
    <row r="92" spans="1:19" ht="56.25" customHeight="1" x14ac:dyDescent="0.25">
      <c r="A92" s="741"/>
      <c r="B92" s="461">
        <v>5</v>
      </c>
      <c r="C92" s="386" t="s">
        <v>628</v>
      </c>
      <c r="D92" s="373" t="s">
        <v>629</v>
      </c>
      <c r="E92" s="389" t="s">
        <v>196</v>
      </c>
      <c r="F92" s="372"/>
      <c r="G92" s="395" t="s">
        <v>475</v>
      </c>
      <c r="H92" s="395" t="s">
        <v>22</v>
      </c>
      <c r="I92" s="383" t="b">
        <f>IF($F92="X",IF($H92=Tablero!$B$12,Tablero!$A$12,IF($H92=Tablero!$B$13,Tablero!$A$13,IF($H92=Tablero!$B$14,Tablero!$A$14,IF($H92=Tablero!$B$15,Tablero!$A$15,)))))</f>
        <v>0</v>
      </c>
      <c r="J92" s="383">
        <f>IF($G92="X",IF($H92=Tablero!$E$12,Tablero!$D$12,IF($H92=Tablero!$E$13,Tablero!$D$13,IF($H92=Tablero!$E$14,Tablero!$D$14,IF($H92=Tablero!$E$15,Tablero!$D$15,)))))</f>
        <v>1</v>
      </c>
      <c r="K92" s="529">
        <f t="shared" si="3"/>
        <v>0</v>
      </c>
      <c r="L92" s="529">
        <f t="shared" si="4"/>
        <v>1.4999999999999999E-2</v>
      </c>
      <c r="M92" s="446">
        <v>0.12</v>
      </c>
      <c r="N92" s="447">
        <f t="shared" si="10"/>
        <v>1.4999999999999999E-2</v>
      </c>
      <c r="O92" s="748"/>
      <c r="P92" s="514" t="s">
        <v>77</v>
      </c>
      <c r="Q92" s="514" t="s">
        <v>146</v>
      </c>
      <c r="R92" s="514" t="s">
        <v>66</v>
      </c>
      <c r="S92" s="600" t="s">
        <v>102</v>
      </c>
    </row>
    <row r="93" spans="1:19" ht="119.25" customHeight="1" x14ac:dyDescent="0.25">
      <c r="A93" s="741"/>
      <c r="B93" s="461">
        <v>6</v>
      </c>
      <c r="C93" s="386" t="s">
        <v>630</v>
      </c>
      <c r="D93" s="382" t="s">
        <v>631</v>
      </c>
      <c r="E93" s="389" t="s">
        <v>160</v>
      </c>
      <c r="F93" s="372"/>
      <c r="G93" s="395" t="s">
        <v>475</v>
      </c>
      <c r="H93" s="395" t="s">
        <v>25</v>
      </c>
      <c r="I93" s="383" t="b">
        <f>IF($F93="X",IF($H93=Tablero!$B$12,Tablero!$A$12,IF($H93=Tablero!$B$13,Tablero!$A$13,IF($H93=Tablero!$B$14,Tablero!$A$14,IF($H93=Tablero!$B$15,Tablero!$A$15,)))))</f>
        <v>0</v>
      </c>
      <c r="J93" s="383">
        <f>IF($G93="X",IF($H93=Tablero!$E$12,Tablero!$D$12,IF($H93=Tablero!$E$13,Tablero!$D$13,IF($H93=Tablero!$E$14,Tablero!$D$14,IF($H93=Tablero!$E$15,Tablero!$D$15,)))))</f>
        <v>2</v>
      </c>
      <c r="K93" s="529">
        <f t="shared" si="3"/>
        <v>0</v>
      </c>
      <c r="L93" s="529">
        <f t="shared" si="4"/>
        <v>2.75E-2</v>
      </c>
      <c r="M93" s="446">
        <v>0.11</v>
      </c>
      <c r="N93" s="447">
        <f t="shared" si="10"/>
        <v>1.375E-2</v>
      </c>
      <c r="O93" s="748"/>
      <c r="P93" s="514" t="s">
        <v>99</v>
      </c>
      <c r="Q93" s="514" t="s">
        <v>146</v>
      </c>
      <c r="R93" s="514" t="s">
        <v>62</v>
      </c>
      <c r="S93" s="600" t="s">
        <v>102</v>
      </c>
    </row>
    <row r="94" spans="1:19" ht="88.5" customHeight="1" x14ac:dyDescent="0.25">
      <c r="A94" s="741"/>
      <c r="B94" s="461">
        <v>7</v>
      </c>
      <c r="C94" s="386" t="s">
        <v>632</v>
      </c>
      <c r="D94" s="382" t="s">
        <v>633</v>
      </c>
      <c r="E94" s="389" t="s">
        <v>196</v>
      </c>
      <c r="F94" s="372"/>
      <c r="G94" s="395" t="s">
        <v>475</v>
      </c>
      <c r="H94" s="395" t="s">
        <v>22</v>
      </c>
      <c r="I94" s="383" t="b">
        <f>IF($F94="X",IF($H94=Tablero!$B$12,Tablero!$A$12,IF($H94=Tablero!$B$13,Tablero!$A$13,IF($H94=Tablero!$B$14,Tablero!$A$14,IF($H94=Tablero!$B$15,Tablero!$A$15,)))))</f>
        <v>0</v>
      </c>
      <c r="J94" s="383">
        <f>IF($G94="X",IF($H94=Tablero!$E$12,Tablero!$D$12,IF($H94=Tablero!$E$13,Tablero!$D$13,IF($H94=Tablero!$E$14,Tablero!$D$14,IF($H94=Tablero!$E$15,Tablero!$D$15,)))))</f>
        <v>1</v>
      </c>
      <c r="K94" s="529">
        <f t="shared" si="3"/>
        <v>0</v>
      </c>
      <c r="L94" s="529">
        <f t="shared" si="4"/>
        <v>1.4999999999999999E-2</v>
      </c>
      <c r="M94" s="446">
        <v>0.12</v>
      </c>
      <c r="N94" s="447">
        <f t="shared" si="10"/>
        <v>1.4999999999999999E-2</v>
      </c>
      <c r="O94" s="748"/>
      <c r="P94" s="514" t="s">
        <v>145</v>
      </c>
      <c r="Q94" s="514" t="s">
        <v>145</v>
      </c>
      <c r="R94" s="514" t="s">
        <v>104</v>
      </c>
      <c r="S94" s="600" t="s">
        <v>102</v>
      </c>
    </row>
    <row r="95" spans="1:19" ht="29.25" thickBot="1" x14ac:dyDescent="0.3">
      <c r="A95" s="742"/>
      <c r="B95" s="491">
        <v>8</v>
      </c>
      <c r="C95" s="417" t="s">
        <v>634</v>
      </c>
      <c r="D95" s="418" t="s">
        <v>635</v>
      </c>
      <c r="E95" s="408" t="s">
        <v>178</v>
      </c>
      <c r="F95" s="368" t="s">
        <v>475</v>
      </c>
      <c r="G95" s="542"/>
      <c r="H95" s="542" t="s">
        <v>22</v>
      </c>
      <c r="I95" s="393">
        <f>IF($F95="X",IF($H95=Tablero!$B$12,Tablero!$A$12,IF($H95=Tablero!$B$13,Tablero!$A$13,IF($H95=Tablero!$B$14,Tablero!$A$14,IF($H95=Tablero!$B$15,Tablero!$A$15,)))))</f>
        <v>4</v>
      </c>
      <c r="J95" s="393" t="b">
        <f>IF($G95="X",IF($H95=Tablero!$E$12,Tablero!$D$12,IF($H95=Tablero!$E$13,Tablero!$D$13,IF($H95=Tablero!$E$14,Tablero!$D$14,IF($H95=Tablero!$E$15,Tablero!$D$15,)))))</f>
        <v>0</v>
      </c>
      <c r="K95" s="536">
        <f t="shared" si="3"/>
        <v>7.0000000000000007E-2</v>
      </c>
      <c r="L95" s="536">
        <f t="shared" si="4"/>
        <v>0</v>
      </c>
      <c r="M95" s="537">
        <v>0.14000000000000001</v>
      </c>
      <c r="N95" s="538">
        <f t="shared" si="10"/>
        <v>1.7500000000000002E-2</v>
      </c>
      <c r="O95" s="748"/>
      <c r="P95" s="510" t="s">
        <v>71</v>
      </c>
      <c r="Q95" s="510" t="s">
        <v>71</v>
      </c>
      <c r="R95" s="510" t="s">
        <v>2257</v>
      </c>
      <c r="S95" s="603" t="s">
        <v>48</v>
      </c>
    </row>
    <row r="96" spans="1:19" ht="170.25" customHeight="1" x14ac:dyDescent="0.25">
      <c r="A96" s="743" t="s">
        <v>420</v>
      </c>
      <c r="B96" s="543">
        <v>1</v>
      </c>
      <c r="C96" s="500" t="s">
        <v>636</v>
      </c>
      <c r="D96" s="586" t="s">
        <v>637</v>
      </c>
      <c r="E96" s="539" t="s">
        <v>196</v>
      </c>
      <c r="F96" s="459"/>
      <c r="G96" s="459" t="s">
        <v>475</v>
      </c>
      <c r="H96" s="459" t="s">
        <v>22</v>
      </c>
      <c r="I96" s="442" t="b">
        <f>IF($F96="X",IF($H96=Tablero!$B$12,Tablero!$A$12,IF($H96=Tablero!$B$13,Tablero!$A$13,IF($H96=Tablero!$B$14,Tablero!$A$14,IF($H96=Tablero!$B$15,Tablero!$A$15,)))))</f>
        <v>0</v>
      </c>
      <c r="J96" s="442">
        <f>IF($G96="X",IF($H96=Tablero!$E$12,Tablero!$D$12,IF($H96=Tablero!$E$13,Tablero!$D$13,IF($H96=Tablero!$E$14,Tablero!$D$14,IF($H96=Tablero!$E$15,Tablero!$D$15,)))))</f>
        <v>1</v>
      </c>
      <c r="K96" s="544">
        <f t="shared" si="3"/>
        <v>0</v>
      </c>
      <c r="L96" s="541">
        <f t="shared" si="4"/>
        <v>2.5000000000000001E-3</v>
      </c>
      <c r="M96" s="443">
        <v>0.02</v>
      </c>
      <c r="N96" s="444">
        <f t="shared" si="10"/>
        <v>2.5000000000000001E-3</v>
      </c>
      <c r="O96" s="750">
        <f>SUM(M96:M141)</f>
        <v>1.0000000000000007</v>
      </c>
      <c r="P96" s="513" t="s">
        <v>50</v>
      </c>
      <c r="Q96" s="513" t="s">
        <v>71</v>
      </c>
      <c r="R96" s="513" t="s">
        <v>2257</v>
      </c>
      <c r="S96" s="604" t="s">
        <v>102</v>
      </c>
    </row>
    <row r="97" spans="1:19" ht="75" customHeight="1" x14ac:dyDescent="0.25">
      <c r="A97" s="744"/>
      <c r="B97" s="367">
        <v>2</v>
      </c>
      <c r="C97" s="386" t="s">
        <v>638</v>
      </c>
      <c r="D97" s="574" t="s">
        <v>639</v>
      </c>
      <c r="E97" s="389" t="s">
        <v>196</v>
      </c>
      <c r="F97" s="372"/>
      <c r="G97" s="372" t="s">
        <v>475</v>
      </c>
      <c r="H97" s="372" t="s">
        <v>22</v>
      </c>
      <c r="I97" s="383" t="b">
        <f>IF($F97="X",IF($H97=Tablero!$B$12,Tablero!$A$12,IF($H97=Tablero!$B$13,Tablero!$A$13,IF($H97=Tablero!$B$14,Tablero!$A$14,IF($H97=Tablero!$B$15,Tablero!$A$15,)))))</f>
        <v>0</v>
      </c>
      <c r="J97" s="383">
        <f>IF($G97="X",IF($H97=Tablero!$E$12,Tablero!$D$12,IF($H97=Tablero!$E$13,Tablero!$D$13,IF($H97=Tablero!$E$14,Tablero!$D$14,IF($H97=Tablero!$E$15,Tablero!$D$15,)))))</f>
        <v>1</v>
      </c>
      <c r="K97" s="536">
        <f t="shared" si="3"/>
        <v>0</v>
      </c>
      <c r="L97" s="529">
        <f t="shared" si="4"/>
        <v>2.5000000000000001E-3</v>
      </c>
      <c r="M97" s="446">
        <v>0.02</v>
      </c>
      <c r="N97" s="447">
        <f t="shared" si="10"/>
        <v>2.5000000000000001E-3</v>
      </c>
      <c r="O97" s="751"/>
      <c r="P97" s="514" t="s">
        <v>142</v>
      </c>
      <c r="Q97" s="514" t="s">
        <v>71</v>
      </c>
      <c r="R97" s="514" t="s">
        <v>107</v>
      </c>
      <c r="S97" s="600" t="s">
        <v>102</v>
      </c>
    </row>
    <row r="98" spans="1:19" ht="120" customHeight="1" x14ac:dyDescent="0.25">
      <c r="A98" s="744"/>
      <c r="B98" s="367">
        <v>3</v>
      </c>
      <c r="C98" s="386" t="s">
        <v>640</v>
      </c>
      <c r="D98" s="382" t="s">
        <v>641</v>
      </c>
      <c r="E98" s="389"/>
      <c r="F98" s="372" t="s">
        <v>475</v>
      </c>
      <c r="G98" s="372"/>
      <c r="H98" s="372" t="s">
        <v>25</v>
      </c>
      <c r="I98" s="383">
        <f>IF($F98="X",IF($H98=Tablero!$B$12,Tablero!$A$12,IF($H98=Tablero!$B$13,Tablero!$A$13,IF($H98=Tablero!$B$14,Tablero!$A$14,IF($H98=Tablero!$B$15,Tablero!$A$15,)))))</f>
        <v>3</v>
      </c>
      <c r="J98" s="383" t="b">
        <f>IF($G98="X",IF($H98=Tablero!$E$12,Tablero!$D$12,IF($H98=Tablero!$E$13,Tablero!$D$13,IF($H98=Tablero!$E$14,Tablero!$D$14,IF($H98=Tablero!$E$15,Tablero!$D$15,)))))</f>
        <v>0</v>
      </c>
      <c r="K98" s="536">
        <f t="shared" si="3"/>
        <v>7.4999999999999997E-3</v>
      </c>
      <c r="L98" s="529">
        <f t="shared" si="4"/>
        <v>0</v>
      </c>
      <c r="M98" s="446">
        <v>0.02</v>
      </c>
      <c r="N98" s="447">
        <f t="shared" si="10"/>
        <v>2.5000000000000001E-3</v>
      </c>
      <c r="O98" s="751"/>
      <c r="P98" s="514" t="s">
        <v>147</v>
      </c>
      <c r="Q98" s="514" t="s">
        <v>147</v>
      </c>
      <c r="R98" s="514" t="s">
        <v>84</v>
      </c>
      <c r="S98" s="600" t="s">
        <v>48</v>
      </c>
    </row>
    <row r="99" spans="1:19" ht="119.25" customHeight="1" x14ac:dyDescent="0.25">
      <c r="A99" s="744"/>
      <c r="B99" s="367">
        <v>4</v>
      </c>
      <c r="C99" s="386" t="s">
        <v>642</v>
      </c>
      <c r="D99" s="587" t="s">
        <v>643</v>
      </c>
      <c r="E99" s="389"/>
      <c r="F99" s="372"/>
      <c r="G99" s="372" t="s">
        <v>475</v>
      </c>
      <c r="H99" s="372" t="s">
        <v>22</v>
      </c>
      <c r="I99" s="383" t="b">
        <f>IF($F99="X",IF($H99=Tablero!$B$12,Tablero!$A$12,IF($H99=Tablero!$B$13,Tablero!$A$13,IF($H99=Tablero!$B$14,Tablero!$A$14,IF($H99=Tablero!$B$15,Tablero!$A$15,)))))</f>
        <v>0</v>
      </c>
      <c r="J99" s="383">
        <f>IF($G99="X",IF($H99=Tablero!$E$12,Tablero!$D$12,IF($H99=Tablero!$E$13,Tablero!$D$13,IF($H99=Tablero!$E$14,Tablero!$D$14,IF($H99=Tablero!$E$15,Tablero!$D$15,)))))</f>
        <v>1</v>
      </c>
      <c r="K99" s="536">
        <f t="shared" si="3"/>
        <v>0</v>
      </c>
      <c r="L99" s="529">
        <f t="shared" si="4"/>
        <v>2.5000000000000001E-3</v>
      </c>
      <c r="M99" s="446">
        <v>0.02</v>
      </c>
      <c r="N99" s="447">
        <f t="shared" si="10"/>
        <v>2.5000000000000001E-3</v>
      </c>
      <c r="O99" s="751"/>
      <c r="P99" s="514" t="s">
        <v>147</v>
      </c>
      <c r="Q99" s="514" t="s">
        <v>147</v>
      </c>
      <c r="R99" s="514" t="s">
        <v>84</v>
      </c>
      <c r="S99" s="600" t="s">
        <v>102</v>
      </c>
    </row>
    <row r="100" spans="1:19" ht="72" customHeight="1" x14ac:dyDescent="0.25">
      <c r="A100" s="744"/>
      <c r="B100" s="367">
        <v>5</v>
      </c>
      <c r="C100" s="386" t="s">
        <v>644</v>
      </c>
      <c r="D100" s="574" t="s">
        <v>645</v>
      </c>
      <c r="E100" s="545"/>
      <c r="F100" s="372"/>
      <c r="G100" s="372" t="s">
        <v>475</v>
      </c>
      <c r="H100" s="462" t="s">
        <v>22</v>
      </c>
      <c r="I100" s="383" t="b">
        <f>IF($F100="X",IF($H100=Tablero!$B$12,Tablero!$A$12,IF($H100=Tablero!$B$13,Tablero!$A$13,IF($H100=Tablero!$B$14,Tablero!$A$14,IF($H100=Tablero!$B$15,Tablero!$A$15,)))))</f>
        <v>0</v>
      </c>
      <c r="J100" s="383">
        <f>IF($G100="X",IF($H100=Tablero!$E$12,Tablero!$D$12,IF($H100=Tablero!$E$13,Tablero!$D$13,IF($H100=Tablero!$E$14,Tablero!$D$14,IF($H100=Tablero!$E$15,Tablero!$D$15,)))))</f>
        <v>1</v>
      </c>
      <c r="K100" s="536">
        <f t="shared" si="3"/>
        <v>0</v>
      </c>
      <c r="L100" s="529">
        <f t="shared" si="4"/>
        <v>3.7499999999999999E-3</v>
      </c>
      <c r="M100" s="446">
        <v>0.03</v>
      </c>
      <c r="N100" s="447">
        <f t="shared" si="10"/>
        <v>3.7499999999999999E-3</v>
      </c>
      <c r="O100" s="751"/>
      <c r="P100" s="514" t="s">
        <v>147</v>
      </c>
      <c r="Q100" s="514" t="s">
        <v>147</v>
      </c>
      <c r="R100" s="514" t="s">
        <v>84</v>
      </c>
      <c r="S100" s="600" t="s">
        <v>102</v>
      </c>
    </row>
    <row r="101" spans="1:19" ht="85.5" customHeight="1" x14ac:dyDescent="0.25">
      <c r="A101" s="744"/>
      <c r="B101" s="367">
        <v>6</v>
      </c>
      <c r="C101" s="386" t="s">
        <v>646</v>
      </c>
      <c r="D101" s="382" t="s">
        <v>647</v>
      </c>
      <c r="E101" s="389"/>
      <c r="F101" s="372"/>
      <c r="G101" s="372" t="s">
        <v>475</v>
      </c>
      <c r="H101" s="462" t="s">
        <v>22</v>
      </c>
      <c r="I101" s="383" t="b">
        <f>IF($F101="X",IF($H101=Tablero!$B$12,Tablero!$A$12,IF($H101=Tablero!$B$13,Tablero!$A$13,IF($H101=Tablero!$B$14,Tablero!$A$14,IF($H101=Tablero!$B$15,Tablero!$A$15,)))))</f>
        <v>0</v>
      </c>
      <c r="J101" s="383">
        <f>IF($G101="X",IF($H101=Tablero!$E$12,Tablero!$D$12,IF($H101=Tablero!$E$13,Tablero!$D$13,IF($H101=Tablero!$E$14,Tablero!$D$14,IF($H101=Tablero!$E$15,Tablero!$D$15,)))))</f>
        <v>1</v>
      </c>
      <c r="K101" s="536">
        <f t="shared" si="3"/>
        <v>0</v>
      </c>
      <c r="L101" s="529">
        <f t="shared" si="4"/>
        <v>3.7499999999999999E-3</v>
      </c>
      <c r="M101" s="446">
        <v>0.03</v>
      </c>
      <c r="N101" s="447">
        <f t="shared" si="10"/>
        <v>3.7499999999999999E-3</v>
      </c>
      <c r="O101" s="751"/>
      <c r="P101" s="514" t="s">
        <v>146</v>
      </c>
      <c r="Q101" s="514" t="s">
        <v>71</v>
      </c>
      <c r="R101" s="514" t="s">
        <v>84</v>
      </c>
      <c r="S101" s="600" t="s">
        <v>102</v>
      </c>
    </row>
    <row r="102" spans="1:19" ht="42.75" x14ac:dyDescent="0.25">
      <c r="A102" s="744"/>
      <c r="B102" s="367">
        <v>7</v>
      </c>
      <c r="C102" s="386" t="s">
        <v>648</v>
      </c>
      <c r="D102" s="382" t="s">
        <v>649</v>
      </c>
      <c r="E102" s="389" t="s">
        <v>196</v>
      </c>
      <c r="F102" s="372" t="s">
        <v>475</v>
      </c>
      <c r="G102" s="372"/>
      <c r="H102" s="372" t="s">
        <v>25</v>
      </c>
      <c r="I102" s="383">
        <f>IF($F102="X",IF($H102=Tablero!$B$12,Tablero!$A$12,IF($H102=Tablero!$B$13,Tablero!$A$13,IF($H102=Tablero!$B$14,Tablero!$A$14,IF($H102=Tablero!$B$15,Tablero!$A$15,)))))</f>
        <v>3</v>
      </c>
      <c r="J102" s="383" t="b">
        <f>IF($G102="X",IF($H102=Tablero!$E$12,Tablero!$D$12,IF($H102=Tablero!$E$13,Tablero!$D$13,IF($H102=Tablero!$E$14,Tablero!$D$14,IF($H102=Tablero!$E$15,Tablero!$D$15,)))))</f>
        <v>0</v>
      </c>
      <c r="K102" s="536">
        <f t="shared" si="3"/>
        <v>7.4999999999999997E-3</v>
      </c>
      <c r="L102" s="529">
        <f t="shared" si="4"/>
        <v>0</v>
      </c>
      <c r="M102" s="446">
        <v>0.02</v>
      </c>
      <c r="N102" s="447">
        <f t="shared" si="10"/>
        <v>2.5000000000000001E-3</v>
      </c>
      <c r="O102" s="751"/>
      <c r="P102" s="514" t="s">
        <v>77</v>
      </c>
      <c r="Q102" s="514" t="s">
        <v>71</v>
      </c>
      <c r="R102" s="514" t="s">
        <v>66</v>
      </c>
      <c r="S102" s="600" t="s">
        <v>102</v>
      </c>
    </row>
    <row r="103" spans="1:19" ht="126" customHeight="1" x14ac:dyDescent="0.25">
      <c r="A103" s="744"/>
      <c r="B103" s="367">
        <v>8</v>
      </c>
      <c r="C103" s="386" t="s">
        <v>650</v>
      </c>
      <c r="D103" s="574" t="s">
        <v>651</v>
      </c>
      <c r="E103" s="389" t="s">
        <v>196</v>
      </c>
      <c r="F103" s="372" t="s">
        <v>475</v>
      </c>
      <c r="G103" s="372"/>
      <c r="H103" s="372" t="s">
        <v>22</v>
      </c>
      <c r="I103" s="383">
        <f>IF($F103="X",IF($H103=Tablero!$B$12,Tablero!$A$12,IF($H103=Tablero!$B$13,Tablero!$A$13,IF($H103=Tablero!$B$14,Tablero!$A$14,IF($H103=Tablero!$B$15,Tablero!$A$15,)))))</f>
        <v>4</v>
      </c>
      <c r="J103" s="383" t="b">
        <f>IF($G103="X",IF($H103=Tablero!$E$12,Tablero!$D$12,IF($H103=Tablero!$E$13,Tablero!$D$13,IF($H103=Tablero!$E$14,Tablero!$D$14,IF($H103=Tablero!$E$15,Tablero!$D$15,)))))</f>
        <v>0</v>
      </c>
      <c r="K103" s="536">
        <f t="shared" si="3"/>
        <v>0.01</v>
      </c>
      <c r="L103" s="529">
        <f t="shared" si="4"/>
        <v>0</v>
      </c>
      <c r="M103" s="446">
        <v>0.02</v>
      </c>
      <c r="N103" s="447">
        <f t="shared" si="10"/>
        <v>2.5000000000000001E-3</v>
      </c>
      <c r="O103" s="751"/>
      <c r="P103" s="514" t="s">
        <v>96</v>
      </c>
      <c r="Q103" s="514" t="s">
        <v>96</v>
      </c>
      <c r="R103" s="514" t="s">
        <v>59</v>
      </c>
      <c r="S103" s="600" t="s">
        <v>102</v>
      </c>
    </row>
    <row r="104" spans="1:19" ht="28.5" x14ac:dyDescent="0.25">
      <c r="A104" s="744"/>
      <c r="B104" s="367">
        <v>9</v>
      </c>
      <c r="C104" s="386" t="s">
        <v>652</v>
      </c>
      <c r="D104" s="587" t="s">
        <v>653</v>
      </c>
      <c r="E104" s="389" t="s">
        <v>196</v>
      </c>
      <c r="F104" s="372"/>
      <c r="G104" s="372" t="s">
        <v>475</v>
      </c>
      <c r="H104" s="372" t="s">
        <v>25</v>
      </c>
      <c r="I104" s="383" t="b">
        <f>IF($F104="X",IF($H104=Tablero!$B$12,Tablero!$A$12,IF($H104=Tablero!$B$13,Tablero!$A$13,IF($H104=Tablero!$B$14,Tablero!$A$14,IF($H104=Tablero!$B$15,Tablero!$A$15,)))))</f>
        <v>0</v>
      </c>
      <c r="J104" s="383">
        <f>IF($G104="X",IF($H104=Tablero!$E$12,Tablero!$D$12,IF($H104=Tablero!$E$13,Tablero!$D$13,IF($H104=Tablero!$E$14,Tablero!$D$14,IF($H104=Tablero!$E$15,Tablero!$D$15,)))))</f>
        <v>2</v>
      </c>
      <c r="K104" s="536">
        <f t="shared" si="3"/>
        <v>0</v>
      </c>
      <c r="L104" s="529">
        <f t="shared" si="4"/>
        <v>5.0000000000000001E-3</v>
      </c>
      <c r="M104" s="446">
        <v>0.02</v>
      </c>
      <c r="N104" s="447">
        <f t="shared" si="10"/>
        <v>2.5000000000000001E-3</v>
      </c>
      <c r="O104" s="751"/>
      <c r="P104" s="514" t="s">
        <v>77</v>
      </c>
      <c r="Q104" s="514" t="s">
        <v>146</v>
      </c>
      <c r="R104" s="514" t="s">
        <v>66</v>
      </c>
      <c r="S104" s="600" t="s">
        <v>102</v>
      </c>
    </row>
    <row r="105" spans="1:19" ht="42.75" x14ac:dyDescent="0.25">
      <c r="A105" s="744"/>
      <c r="B105" s="367">
        <v>10</v>
      </c>
      <c r="C105" s="386" t="s">
        <v>654</v>
      </c>
      <c r="D105" s="382" t="s">
        <v>655</v>
      </c>
      <c r="E105" s="389" t="s">
        <v>196</v>
      </c>
      <c r="F105" s="372"/>
      <c r="G105" s="372" t="s">
        <v>475</v>
      </c>
      <c r="H105" s="372" t="s">
        <v>25</v>
      </c>
      <c r="I105" s="383" t="b">
        <f>IF($F105="X",IF($H105=Tablero!$B$12,Tablero!$A$12,IF($H105=Tablero!$B$13,Tablero!$A$13,IF($H105=Tablero!$B$14,Tablero!$A$14,IF($H105=Tablero!$B$15,Tablero!$A$15,)))))</f>
        <v>0</v>
      </c>
      <c r="J105" s="383">
        <f>IF($G105="X",IF($H105=Tablero!$E$12,Tablero!$D$12,IF($H105=Tablero!$E$13,Tablero!$D$13,IF($H105=Tablero!$E$14,Tablero!$D$14,IF($H105=Tablero!$E$15,Tablero!$D$15,)))))</f>
        <v>2</v>
      </c>
      <c r="K105" s="536">
        <f t="shared" si="3"/>
        <v>0</v>
      </c>
      <c r="L105" s="529">
        <f t="shared" si="4"/>
        <v>5.0000000000000001E-3</v>
      </c>
      <c r="M105" s="446">
        <v>0.02</v>
      </c>
      <c r="N105" s="447">
        <f t="shared" si="10"/>
        <v>2.5000000000000001E-3</v>
      </c>
      <c r="O105" s="751"/>
      <c r="P105" s="514" t="s">
        <v>77</v>
      </c>
      <c r="Q105" s="514" t="s">
        <v>146</v>
      </c>
      <c r="R105" s="514" t="s">
        <v>66</v>
      </c>
      <c r="S105" s="600" t="s">
        <v>102</v>
      </c>
    </row>
    <row r="106" spans="1:19" ht="85.5" x14ac:dyDescent="0.25">
      <c r="A106" s="744"/>
      <c r="B106" s="367">
        <v>11</v>
      </c>
      <c r="C106" s="386" t="s">
        <v>656</v>
      </c>
      <c r="D106" s="574" t="s">
        <v>657</v>
      </c>
      <c r="E106" s="389" t="s">
        <v>196</v>
      </c>
      <c r="F106" s="372"/>
      <c r="G106" s="372" t="s">
        <v>475</v>
      </c>
      <c r="H106" s="372" t="s">
        <v>25</v>
      </c>
      <c r="I106" s="383" t="b">
        <f>IF($F106="X",IF($H106=Tablero!$B$12,Tablero!$A$12,IF($H106=Tablero!$B$13,Tablero!$A$13,IF($H106=Tablero!$B$14,Tablero!$A$14,IF($H106=Tablero!$B$15,Tablero!$A$15,)))))</f>
        <v>0</v>
      </c>
      <c r="J106" s="383">
        <f>IF($G106="X",IF($H106=Tablero!$E$12,Tablero!$D$12,IF($H106=Tablero!$E$13,Tablero!$D$13,IF($H106=Tablero!$E$14,Tablero!$D$14,IF($H106=Tablero!$E$15,Tablero!$D$15,)))))</f>
        <v>2</v>
      </c>
      <c r="K106" s="536">
        <f t="shared" si="3"/>
        <v>0</v>
      </c>
      <c r="L106" s="529">
        <f t="shared" si="4"/>
        <v>2.5000000000000001E-3</v>
      </c>
      <c r="M106" s="446">
        <v>0.01</v>
      </c>
      <c r="N106" s="447">
        <f t="shared" si="10"/>
        <v>1.25E-3</v>
      </c>
      <c r="O106" s="751"/>
      <c r="P106" s="514" t="s">
        <v>96</v>
      </c>
      <c r="Q106" s="514" t="s">
        <v>96</v>
      </c>
      <c r="R106" s="514" t="s">
        <v>59</v>
      </c>
      <c r="S106" s="600" t="s">
        <v>102</v>
      </c>
    </row>
    <row r="107" spans="1:19" ht="138" customHeight="1" x14ac:dyDescent="0.25">
      <c r="A107" s="744"/>
      <c r="B107" s="367">
        <v>12</v>
      </c>
      <c r="C107" s="386" t="s">
        <v>658</v>
      </c>
      <c r="D107" s="574" t="s">
        <v>659</v>
      </c>
      <c r="E107" s="389" t="s">
        <v>178</v>
      </c>
      <c r="F107" s="372"/>
      <c r="G107" s="372" t="s">
        <v>475</v>
      </c>
      <c r="H107" s="395" t="s">
        <v>22</v>
      </c>
      <c r="I107" s="383" t="b">
        <f>IF($F107="X",IF($H107=Tablero!$B$12,Tablero!$A$12,IF($H107=Tablero!$B$13,Tablero!$A$13,IF($H107=Tablero!$B$14,Tablero!$A$14,IF($H107=Tablero!$B$15,Tablero!$A$15,)))))</f>
        <v>0</v>
      </c>
      <c r="J107" s="383">
        <f>IF($G107="X",IF($H107=Tablero!$E$12,Tablero!$D$12,IF($H107=Tablero!$E$13,Tablero!$D$13,IF($H107=Tablero!$E$14,Tablero!$D$14,IF($H107=Tablero!$E$15,Tablero!$D$15,)))))</f>
        <v>1</v>
      </c>
      <c r="K107" s="536">
        <f t="shared" si="3"/>
        <v>0</v>
      </c>
      <c r="L107" s="529">
        <f t="shared" si="4"/>
        <v>3.7499999999999999E-3</v>
      </c>
      <c r="M107" s="446">
        <v>0.03</v>
      </c>
      <c r="N107" s="447">
        <f t="shared" ref="N107:N138" si="14">M107*$M$267</f>
        <v>3.7499999999999999E-3</v>
      </c>
      <c r="O107" s="751"/>
      <c r="P107" s="514" t="s">
        <v>99</v>
      </c>
      <c r="Q107" s="514" t="s">
        <v>71</v>
      </c>
      <c r="R107" s="514" t="s">
        <v>62</v>
      </c>
      <c r="S107" s="600" t="s">
        <v>102</v>
      </c>
    </row>
    <row r="108" spans="1:19" ht="42.75" x14ac:dyDescent="0.25">
      <c r="A108" s="744"/>
      <c r="B108" s="367">
        <v>13</v>
      </c>
      <c r="C108" s="386" t="s">
        <v>660</v>
      </c>
      <c r="D108" s="373" t="s">
        <v>661</v>
      </c>
      <c r="E108" s="389" t="s">
        <v>160</v>
      </c>
      <c r="F108" s="391" t="s">
        <v>475</v>
      </c>
      <c r="G108" s="391"/>
      <c r="H108" s="372" t="s">
        <v>25</v>
      </c>
      <c r="I108" s="383">
        <f>IF($F108="X",IF($H108=Tablero!$B$12,Tablero!$A$12,IF($H108=Tablero!$B$13,Tablero!$A$13,IF($H108=Tablero!$B$14,Tablero!$A$14,IF($H108=Tablero!$B$15,Tablero!$A$15,)))))</f>
        <v>3</v>
      </c>
      <c r="J108" s="383" t="b">
        <f>IF($G108="X",IF($H108=Tablero!$E$12,Tablero!$D$12,IF($H108=Tablero!$E$13,Tablero!$D$13,IF($H108=Tablero!$E$14,Tablero!$D$14,IF($H108=Tablero!$E$15,Tablero!$D$15,)))))</f>
        <v>0</v>
      </c>
      <c r="K108" s="536">
        <f t="shared" si="3"/>
        <v>7.4999999999999997E-3</v>
      </c>
      <c r="L108" s="529">
        <f t="shared" si="4"/>
        <v>0</v>
      </c>
      <c r="M108" s="446">
        <v>0.02</v>
      </c>
      <c r="N108" s="447">
        <f t="shared" si="14"/>
        <v>2.5000000000000001E-3</v>
      </c>
      <c r="O108" s="751"/>
      <c r="P108" s="514" t="s">
        <v>58</v>
      </c>
      <c r="Q108" s="514" t="s">
        <v>142</v>
      </c>
      <c r="R108" s="514" t="s">
        <v>72</v>
      </c>
      <c r="S108" s="600" t="s">
        <v>102</v>
      </c>
    </row>
    <row r="109" spans="1:19" ht="85.5" x14ac:dyDescent="0.25">
      <c r="A109" s="744"/>
      <c r="B109" s="367">
        <v>14</v>
      </c>
      <c r="C109" s="386" t="s">
        <v>662</v>
      </c>
      <c r="D109" s="373" t="s">
        <v>663</v>
      </c>
      <c r="E109" s="389" t="s">
        <v>196</v>
      </c>
      <c r="F109" s="391"/>
      <c r="G109" s="391" t="s">
        <v>475</v>
      </c>
      <c r="H109" s="372" t="s">
        <v>22</v>
      </c>
      <c r="I109" s="383" t="b">
        <f>IF($F109="X",IF($H109=Tablero!$B$12,Tablero!$A$12,IF($H109=Tablero!$B$13,Tablero!$A$13,IF($H109=Tablero!$B$14,Tablero!$A$14,IF($H109=Tablero!$B$15,Tablero!$A$15,)))))</f>
        <v>0</v>
      </c>
      <c r="J109" s="383">
        <f>IF($G109="X",IF($H109=Tablero!$E$12,Tablero!$D$12,IF($H109=Tablero!$E$13,Tablero!$D$13,IF($H109=Tablero!$E$14,Tablero!$D$14,IF($H109=Tablero!$E$15,Tablero!$D$15,)))))</f>
        <v>1</v>
      </c>
      <c r="K109" s="536">
        <f t="shared" si="3"/>
        <v>0</v>
      </c>
      <c r="L109" s="529">
        <f t="shared" si="4"/>
        <v>3.7499999999999999E-3</v>
      </c>
      <c r="M109" s="446">
        <v>0.03</v>
      </c>
      <c r="N109" s="447">
        <f t="shared" si="14"/>
        <v>3.7499999999999999E-3</v>
      </c>
      <c r="O109" s="751"/>
      <c r="P109" s="514" t="s">
        <v>58</v>
      </c>
      <c r="Q109" s="514" t="s">
        <v>144</v>
      </c>
      <c r="R109" s="514" t="s">
        <v>72</v>
      </c>
      <c r="S109" s="600" t="s">
        <v>102</v>
      </c>
    </row>
    <row r="110" spans="1:19" ht="42.75" x14ac:dyDescent="0.25">
      <c r="A110" s="744"/>
      <c r="B110" s="367">
        <v>15</v>
      </c>
      <c r="C110" s="386" t="s">
        <v>664</v>
      </c>
      <c r="D110" s="373" t="s">
        <v>665</v>
      </c>
      <c r="E110" s="389" t="s">
        <v>178</v>
      </c>
      <c r="F110" s="391"/>
      <c r="G110" s="391" t="s">
        <v>475</v>
      </c>
      <c r="H110" s="372" t="s">
        <v>22</v>
      </c>
      <c r="I110" s="383" t="b">
        <f>IF($F110="X",IF($H110=Tablero!$B$12,Tablero!$A$12,IF($H110=Tablero!$B$13,Tablero!$A$13,IF($H110=Tablero!$B$14,Tablero!$A$14,IF($H110=Tablero!$B$15,Tablero!$A$15,)))))</f>
        <v>0</v>
      </c>
      <c r="J110" s="383">
        <f>IF($G110="X",IF($H110=Tablero!$E$12,Tablero!$D$12,IF($H110=Tablero!$E$13,Tablero!$D$13,IF($H110=Tablero!$E$14,Tablero!$D$14,IF($H110=Tablero!$E$15,Tablero!$D$15,)))))</f>
        <v>1</v>
      </c>
      <c r="K110" s="536">
        <f t="shared" si="3"/>
        <v>0</v>
      </c>
      <c r="L110" s="529">
        <f t="shared" si="4"/>
        <v>2.5000000000000001E-3</v>
      </c>
      <c r="M110" s="446">
        <v>0.02</v>
      </c>
      <c r="N110" s="447">
        <f t="shared" si="14"/>
        <v>2.5000000000000001E-3</v>
      </c>
      <c r="O110" s="751"/>
      <c r="P110" s="514" t="s">
        <v>58</v>
      </c>
      <c r="Q110" s="514" t="s">
        <v>71</v>
      </c>
      <c r="R110" s="514" t="s">
        <v>72</v>
      </c>
      <c r="S110" s="600" t="s">
        <v>102</v>
      </c>
    </row>
    <row r="111" spans="1:19" ht="57" x14ac:dyDescent="0.25">
      <c r="A111" s="744"/>
      <c r="B111" s="367">
        <v>16</v>
      </c>
      <c r="C111" s="386" t="s">
        <v>666</v>
      </c>
      <c r="D111" s="373" t="s">
        <v>667</v>
      </c>
      <c r="E111" s="389" t="s">
        <v>178</v>
      </c>
      <c r="F111" s="372"/>
      <c r="G111" s="391" t="s">
        <v>475</v>
      </c>
      <c r="H111" s="372" t="s">
        <v>22</v>
      </c>
      <c r="I111" s="383" t="b">
        <f>IF($F111="X",IF($H111=Tablero!$B$12,Tablero!$A$12,IF($H111=Tablero!$B$13,Tablero!$A$13,IF($H111=Tablero!$B$14,Tablero!$A$14,IF($H111=Tablero!$B$15,Tablero!$A$15,)))))</f>
        <v>0</v>
      </c>
      <c r="J111" s="383">
        <f>IF($G111="X",IF($H111=Tablero!$E$12,Tablero!$D$12,IF($H111=Tablero!$E$13,Tablero!$D$13,IF($H111=Tablero!$E$14,Tablero!$D$14,IF($H111=Tablero!$E$15,Tablero!$D$15,)))))</f>
        <v>1</v>
      </c>
      <c r="K111" s="536">
        <f t="shared" si="3"/>
        <v>0</v>
      </c>
      <c r="L111" s="529">
        <f t="shared" si="4"/>
        <v>2.5000000000000001E-3</v>
      </c>
      <c r="M111" s="446">
        <v>0.02</v>
      </c>
      <c r="N111" s="447">
        <f t="shared" si="14"/>
        <v>2.5000000000000001E-3</v>
      </c>
      <c r="O111" s="751"/>
      <c r="P111" s="514" t="s">
        <v>58</v>
      </c>
      <c r="Q111" s="514" t="s">
        <v>71</v>
      </c>
      <c r="R111" s="514" t="s">
        <v>72</v>
      </c>
      <c r="S111" s="600" t="s">
        <v>102</v>
      </c>
    </row>
    <row r="112" spans="1:19" ht="42.75" x14ac:dyDescent="0.25">
      <c r="A112" s="744"/>
      <c r="B112" s="367">
        <v>17</v>
      </c>
      <c r="C112" s="386" t="s">
        <v>668</v>
      </c>
      <c r="D112" s="373" t="s">
        <v>669</v>
      </c>
      <c r="E112" s="389" t="s">
        <v>196</v>
      </c>
      <c r="F112" s="372"/>
      <c r="G112" s="391" t="s">
        <v>475</v>
      </c>
      <c r="H112" s="372" t="s">
        <v>25</v>
      </c>
      <c r="I112" s="383" t="b">
        <f>IF($F112="X",IF($H112=Tablero!$B$12,Tablero!$A$12,IF($H112=Tablero!$B$13,Tablero!$A$13,IF($H112=Tablero!$B$14,Tablero!$A$14,IF($H112=Tablero!$B$15,Tablero!$A$15,)))))</f>
        <v>0</v>
      </c>
      <c r="J112" s="383">
        <f>IF($G112="X",IF($H112=Tablero!$E$12,Tablero!$D$12,IF($H112=Tablero!$E$13,Tablero!$D$13,IF($H112=Tablero!$E$14,Tablero!$D$14,IF($H112=Tablero!$E$15,Tablero!$D$15,)))))</f>
        <v>2</v>
      </c>
      <c r="K112" s="536">
        <f t="shared" si="3"/>
        <v>0</v>
      </c>
      <c r="L112" s="529">
        <f t="shared" si="4"/>
        <v>5.0000000000000001E-3</v>
      </c>
      <c r="M112" s="446">
        <v>0.02</v>
      </c>
      <c r="N112" s="447">
        <f t="shared" si="14"/>
        <v>2.5000000000000001E-3</v>
      </c>
      <c r="O112" s="751"/>
      <c r="P112" s="514" t="s">
        <v>58</v>
      </c>
      <c r="Q112" s="514" t="s">
        <v>71</v>
      </c>
      <c r="R112" s="514" t="s">
        <v>72</v>
      </c>
      <c r="S112" s="600" t="s">
        <v>102</v>
      </c>
    </row>
    <row r="113" spans="1:19" ht="81" customHeight="1" x14ac:dyDescent="0.25">
      <c r="A113" s="744"/>
      <c r="B113" s="367">
        <v>18</v>
      </c>
      <c r="C113" s="386" t="s">
        <v>670</v>
      </c>
      <c r="D113" s="382" t="s">
        <v>671</v>
      </c>
      <c r="E113" s="389" t="s">
        <v>196</v>
      </c>
      <c r="F113" s="372"/>
      <c r="G113" s="372" t="s">
        <v>475</v>
      </c>
      <c r="H113" s="372" t="s">
        <v>22</v>
      </c>
      <c r="I113" s="383" t="b">
        <f>IF($F113="X",IF($H113=Tablero!$B$12,Tablero!$A$12,IF($H113=Tablero!$B$13,Tablero!$A$13,IF($H113=Tablero!$B$14,Tablero!$A$14,IF($H113=Tablero!$B$15,Tablero!$A$15,)))))</f>
        <v>0</v>
      </c>
      <c r="J113" s="383">
        <f>IF($G113="X",IF($H113=Tablero!$E$12,Tablero!$D$12,IF($H113=Tablero!$E$13,Tablero!$D$13,IF($H113=Tablero!$E$14,Tablero!$D$14,IF($H113=Tablero!$E$15,Tablero!$D$15,)))))</f>
        <v>1</v>
      </c>
      <c r="K113" s="536">
        <f t="shared" si="3"/>
        <v>0</v>
      </c>
      <c r="L113" s="529">
        <f t="shared" si="4"/>
        <v>2.5000000000000001E-3</v>
      </c>
      <c r="M113" s="446">
        <v>0.02</v>
      </c>
      <c r="N113" s="447">
        <f t="shared" si="14"/>
        <v>2.5000000000000001E-3</v>
      </c>
      <c r="O113" s="751"/>
      <c r="P113" s="514" t="s">
        <v>68</v>
      </c>
      <c r="Q113" s="514" t="s">
        <v>68</v>
      </c>
      <c r="R113" s="514" t="s">
        <v>100</v>
      </c>
      <c r="S113" s="600" t="s">
        <v>102</v>
      </c>
    </row>
    <row r="114" spans="1:19" ht="96" customHeight="1" x14ac:dyDescent="0.25">
      <c r="A114" s="744"/>
      <c r="B114" s="367">
        <v>19</v>
      </c>
      <c r="C114" s="386" t="s">
        <v>672</v>
      </c>
      <c r="D114" s="382" t="s">
        <v>673</v>
      </c>
      <c r="E114" s="389" t="s">
        <v>196</v>
      </c>
      <c r="F114" s="372" t="s">
        <v>475</v>
      </c>
      <c r="G114" s="372"/>
      <c r="H114" s="372" t="s">
        <v>22</v>
      </c>
      <c r="I114" s="383">
        <f>IF($F114="X",IF($H114=Tablero!$B$12,Tablero!$A$12,IF($H114=Tablero!$B$13,Tablero!$A$13,IF($H114=Tablero!$B$14,Tablero!$A$14,IF($H114=Tablero!$B$15,Tablero!$A$15,)))))</f>
        <v>4</v>
      </c>
      <c r="J114" s="383" t="b">
        <f>IF($G114="X",IF($H114=Tablero!$E$12,Tablero!$D$12,IF($H114=Tablero!$E$13,Tablero!$D$13,IF($H114=Tablero!$E$14,Tablero!$D$14,IF($H114=Tablero!$E$15,Tablero!$D$15,)))))</f>
        <v>0</v>
      </c>
      <c r="K114" s="536">
        <f t="shared" si="3"/>
        <v>0.01</v>
      </c>
      <c r="L114" s="529">
        <f t="shared" si="4"/>
        <v>0</v>
      </c>
      <c r="M114" s="446">
        <v>0.02</v>
      </c>
      <c r="N114" s="447">
        <f t="shared" si="14"/>
        <v>2.5000000000000001E-3</v>
      </c>
      <c r="O114" s="751"/>
      <c r="P114" s="514" t="s">
        <v>144</v>
      </c>
      <c r="Q114" s="514" t="s">
        <v>144</v>
      </c>
      <c r="R114" s="514" t="s">
        <v>94</v>
      </c>
      <c r="S114" s="600" t="s">
        <v>102</v>
      </c>
    </row>
    <row r="115" spans="1:19" ht="57" x14ac:dyDescent="0.25">
      <c r="A115" s="744"/>
      <c r="B115" s="367">
        <v>20</v>
      </c>
      <c r="C115" s="386" t="s">
        <v>674</v>
      </c>
      <c r="D115" s="574" t="s">
        <v>675</v>
      </c>
      <c r="E115" s="389" t="s">
        <v>196</v>
      </c>
      <c r="F115" s="372"/>
      <c r="G115" s="372" t="s">
        <v>475</v>
      </c>
      <c r="H115" s="372" t="s">
        <v>26</v>
      </c>
      <c r="I115" s="383" t="b">
        <f>IF($F115="X",IF($H115=Tablero!$B$12,Tablero!$A$12,IF($H115=Tablero!$B$13,Tablero!$A$13,IF($H115=Tablero!$B$14,Tablero!$A$14,IF($H115=Tablero!$B$15,Tablero!$A$15,)))))</f>
        <v>0</v>
      </c>
      <c r="J115" s="383">
        <f>IF($G115="X",IF($H115=Tablero!$E$12,Tablero!$D$12,IF($H115=Tablero!$E$13,Tablero!$D$13,IF($H115=Tablero!$E$14,Tablero!$D$14,IF($H115=Tablero!$E$15,Tablero!$D$15,)))))</f>
        <v>3</v>
      </c>
      <c r="K115" s="536">
        <f t="shared" si="3"/>
        <v>0</v>
      </c>
      <c r="L115" s="529">
        <f t="shared" si="4"/>
        <v>1.8749999999999999E-3</v>
      </c>
      <c r="M115" s="546">
        <v>5.0000000000000001E-3</v>
      </c>
      <c r="N115" s="447">
        <f t="shared" si="14"/>
        <v>6.2500000000000001E-4</v>
      </c>
      <c r="O115" s="751"/>
      <c r="P115" s="514" t="s">
        <v>144</v>
      </c>
      <c r="Q115" s="514" t="s">
        <v>144</v>
      </c>
      <c r="R115" s="514" t="s">
        <v>94</v>
      </c>
      <c r="S115" s="600" t="s">
        <v>48</v>
      </c>
    </row>
    <row r="116" spans="1:19" ht="85.5" x14ac:dyDescent="0.25">
      <c r="A116" s="744"/>
      <c r="B116" s="367">
        <v>21</v>
      </c>
      <c r="C116" s="386" t="s">
        <v>676</v>
      </c>
      <c r="D116" s="587" t="s">
        <v>677</v>
      </c>
      <c r="E116" s="389" t="s">
        <v>196</v>
      </c>
      <c r="F116" s="372"/>
      <c r="G116" s="372" t="s">
        <v>475</v>
      </c>
      <c r="H116" s="372" t="s">
        <v>26</v>
      </c>
      <c r="I116" s="383" t="b">
        <f>IF($F116="X",IF($H116=Tablero!$B$12,Tablero!$A$12,IF($H116=Tablero!$B$13,Tablero!$A$13,IF($H116=Tablero!$B$14,Tablero!$A$14,IF($H116=Tablero!$B$15,Tablero!$A$15,)))))</f>
        <v>0</v>
      </c>
      <c r="J116" s="383">
        <f>IF($G116="X",IF($H116=Tablero!$E$12,Tablero!$D$12,IF($H116=Tablero!$E$13,Tablero!$D$13,IF($H116=Tablero!$E$14,Tablero!$D$14,IF($H116=Tablero!$E$15,Tablero!$D$15,)))))</f>
        <v>3</v>
      </c>
      <c r="K116" s="536">
        <f t="shared" si="3"/>
        <v>0</v>
      </c>
      <c r="L116" s="529">
        <f t="shared" si="4"/>
        <v>1.8749999999999999E-3</v>
      </c>
      <c r="M116" s="546">
        <v>5.0000000000000001E-3</v>
      </c>
      <c r="N116" s="447">
        <f t="shared" si="14"/>
        <v>6.2500000000000001E-4</v>
      </c>
      <c r="O116" s="751"/>
      <c r="P116" s="514" t="s">
        <v>144</v>
      </c>
      <c r="Q116" s="514" t="s">
        <v>144</v>
      </c>
      <c r="R116" s="514" t="s">
        <v>94</v>
      </c>
      <c r="S116" s="600" t="s">
        <v>678</v>
      </c>
    </row>
    <row r="117" spans="1:19" ht="90" customHeight="1" x14ac:dyDescent="0.25">
      <c r="A117" s="744"/>
      <c r="B117" s="367">
        <v>22</v>
      </c>
      <c r="C117" s="386" t="s">
        <v>679</v>
      </c>
      <c r="D117" s="382" t="s">
        <v>680</v>
      </c>
      <c r="E117" s="389" t="s">
        <v>160</v>
      </c>
      <c r="F117" s="372"/>
      <c r="G117" s="372" t="s">
        <v>475</v>
      </c>
      <c r="H117" s="372" t="s">
        <v>22</v>
      </c>
      <c r="I117" s="383" t="b">
        <f>IF($F117="X",IF($H117=Tablero!$B$12,Tablero!$A$12,IF($H117=Tablero!$B$13,Tablero!$A$13,IF($H117=Tablero!$B$14,Tablero!$A$14,IF($H117=Tablero!$B$15,Tablero!$A$15,)))))</f>
        <v>0</v>
      </c>
      <c r="J117" s="383">
        <f>IF($G117="X",IF($H117=Tablero!$E$12,Tablero!$D$12,IF($H117=Tablero!$E$13,Tablero!$D$13,IF($H117=Tablero!$E$14,Tablero!$D$14,IF($H117=Tablero!$E$15,Tablero!$D$15,)))))</f>
        <v>1</v>
      </c>
      <c r="K117" s="536">
        <f t="shared" si="3"/>
        <v>0</v>
      </c>
      <c r="L117" s="529">
        <f t="shared" si="4"/>
        <v>2.5000000000000001E-3</v>
      </c>
      <c r="M117" s="446">
        <v>0.02</v>
      </c>
      <c r="N117" s="447">
        <f t="shared" si="14"/>
        <v>2.5000000000000001E-3</v>
      </c>
      <c r="O117" s="751"/>
      <c r="P117" s="514" t="s">
        <v>74</v>
      </c>
      <c r="Q117" s="514" t="s">
        <v>144</v>
      </c>
      <c r="R117" s="514" t="s">
        <v>75</v>
      </c>
      <c r="S117" s="600" t="s">
        <v>102</v>
      </c>
    </row>
    <row r="118" spans="1:19" ht="81" customHeight="1" x14ac:dyDescent="0.25">
      <c r="A118" s="744"/>
      <c r="B118" s="367">
        <v>23</v>
      </c>
      <c r="C118" s="386" t="s">
        <v>681</v>
      </c>
      <c r="D118" s="387" t="s">
        <v>682</v>
      </c>
      <c r="E118" s="389" t="s">
        <v>160</v>
      </c>
      <c r="F118" s="372"/>
      <c r="G118" s="372" t="s">
        <v>475</v>
      </c>
      <c r="H118" s="372" t="s">
        <v>22</v>
      </c>
      <c r="I118" s="383" t="b">
        <f>IF($F118="X",IF($H118=Tablero!$B$12,Tablero!$A$12,IF($H118=Tablero!$B$13,Tablero!$A$13,IF($H118=Tablero!$B$14,Tablero!$A$14,IF($H118=Tablero!$B$15,Tablero!$A$15,)))))</f>
        <v>0</v>
      </c>
      <c r="J118" s="383">
        <f>IF($G118="X",IF($H118=Tablero!$E$12,Tablero!$D$12,IF($H118=Tablero!$E$13,Tablero!$D$13,IF($H118=Tablero!$E$14,Tablero!$D$14,IF($H118=Tablero!$E$15,Tablero!$D$15,)))))</f>
        <v>1</v>
      </c>
      <c r="K118" s="536">
        <f t="shared" si="3"/>
        <v>0</v>
      </c>
      <c r="L118" s="529">
        <f t="shared" si="4"/>
        <v>2.5000000000000001E-3</v>
      </c>
      <c r="M118" s="446">
        <v>0.02</v>
      </c>
      <c r="N118" s="447">
        <f t="shared" si="14"/>
        <v>2.5000000000000001E-3</v>
      </c>
      <c r="O118" s="751"/>
      <c r="P118" s="514" t="s">
        <v>74</v>
      </c>
      <c r="Q118" s="514" t="s">
        <v>74</v>
      </c>
      <c r="R118" s="514" t="s">
        <v>75</v>
      </c>
      <c r="S118" s="600" t="s">
        <v>102</v>
      </c>
    </row>
    <row r="119" spans="1:19" ht="28.5" x14ac:dyDescent="0.25">
      <c r="A119" s="744"/>
      <c r="B119" s="367">
        <v>24</v>
      </c>
      <c r="C119" s="386" t="s">
        <v>660</v>
      </c>
      <c r="D119" s="373" t="s">
        <v>683</v>
      </c>
      <c r="E119" s="389" t="s">
        <v>196</v>
      </c>
      <c r="F119" s="391" t="s">
        <v>475</v>
      </c>
      <c r="G119" s="391"/>
      <c r="H119" s="372" t="s">
        <v>25</v>
      </c>
      <c r="I119" s="383">
        <f>IF($F119="X",IF($H119=Tablero!$B$12,Tablero!$A$12,IF($H119=Tablero!$B$13,Tablero!$A$13,IF($H119=Tablero!$B$14,Tablero!$A$14,IF($H119=Tablero!$B$15,Tablero!$A$15,)))))</f>
        <v>3</v>
      </c>
      <c r="J119" s="383" t="b">
        <f>IF($G119="X",IF($H119=Tablero!$E$12,Tablero!$D$12,IF($H119=Tablero!$E$13,Tablero!$D$13,IF($H119=Tablero!$E$14,Tablero!$D$14,IF($H119=Tablero!$E$15,Tablero!$D$15,)))))</f>
        <v>0</v>
      </c>
      <c r="K119" s="536">
        <f t="shared" si="3"/>
        <v>7.4999999999999997E-3</v>
      </c>
      <c r="L119" s="529">
        <f t="shared" si="4"/>
        <v>0</v>
      </c>
      <c r="M119" s="446">
        <v>0.02</v>
      </c>
      <c r="N119" s="447">
        <f t="shared" si="14"/>
        <v>2.5000000000000001E-3</v>
      </c>
      <c r="O119" s="751"/>
      <c r="P119" s="514" t="s">
        <v>52</v>
      </c>
      <c r="Q119" s="514" t="s">
        <v>142</v>
      </c>
      <c r="R119" s="514" t="s">
        <v>97</v>
      </c>
      <c r="S119" s="600" t="s">
        <v>102</v>
      </c>
    </row>
    <row r="120" spans="1:19" ht="42.75" x14ac:dyDescent="0.25">
      <c r="A120" s="744"/>
      <c r="B120" s="367">
        <v>25</v>
      </c>
      <c r="C120" s="386" t="s">
        <v>684</v>
      </c>
      <c r="D120" s="373" t="s">
        <v>685</v>
      </c>
      <c r="E120" s="389" t="s">
        <v>196</v>
      </c>
      <c r="F120" s="391" t="s">
        <v>475</v>
      </c>
      <c r="G120" s="391"/>
      <c r="H120" s="372" t="s">
        <v>25</v>
      </c>
      <c r="I120" s="383">
        <f>IF($F120="X",IF($H120=Tablero!$B$12,Tablero!$A$12,IF($H120=Tablero!$B$13,Tablero!$A$13,IF($H120=Tablero!$B$14,Tablero!$A$14,IF($H120=Tablero!$B$15,Tablero!$A$15,)))))</f>
        <v>3</v>
      </c>
      <c r="J120" s="383" t="b">
        <f>IF($G120="X",IF($H120=Tablero!$E$12,Tablero!$D$12,IF($H120=Tablero!$E$13,Tablero!$D$13,IF($H120=Tablero!$E$14,Tablero!$D$14,IF($H120=Tablero!$E$15,Tablero!$D$15,)))))</f>
        <v>0</v>
      </c>
      <c r="K120" s="536">
        <f t="shared" si="3"/>
        <v>7.4999999999999997E-3</v>
      </c>
      <c r="L120" s="529">
        <f t="shared" si="4"/>
        <v>0</v>
      </c>
      <c r="M120" s="446">
        <v>0.02</v>
      </c>
      <c r="N120" s="447">
        <f t="shared" si="14"/>
        <v>2.5000000000000001E-3</v>
      </c>
      <c r="O120" s="751"/>
      <c r="P120" s="514" t="s">
        <v>65</v>
      </c>
      <c r="Q120" s="514" t="s">
        <v>144</v>
      </c>
      <c r="R120" s="514" t="s">
        <v>97</v>
      </c>
      <c r="S120" s="600" t="s">
        <v>48</v>
      </c>
    </row>
    <row r="121" spans="1:19" ht="71.25" x14ac:dyDescent="0.25">
      <c r="A121" s="744"/>
      <c r="B121" s="367">
        <v>26</v>
      </c>
      <c r="C121" s="386" t="s">
        <v>666</v>
      </c>
      <c r="D121" s="373" t="s">
        <v>686</v>
      </c>
      <c r="E121" s="389" t="s">
        <v>178</v>
      </c>
      <c r="F121" s="372"/>
      <c r="G121" s="391" t="s">
        <v>475</v>
      </c>
      <c r="H121" s="372" t="s">
        <v>22</v>
      </c>
      <c r="I121" s="383" t="b">
        <f>IF($F121="X",IF($H121=Tablero!$B$12,Tablero!$A$12,IF($H121=Tablero!$B$13,Tablero!$A$13,IF($H121=Tablero!$B$14,Tablero!$A$14,IF($H121=Tablero!$B$15,Tablero!$A$15,)))))</f>
        <v>0</v>
      </c>
      <c r="J121" s="383">
        <f>IF($G121="X",IF($H121=Tablero!$E$12,Tablero!$D$12,IF($H121=Tablero!$E$13,Tablero!$D$13,IF($H121=Tablero!$E$14,Tablero!$D$14,IF($H121=Tablero!$E$15,Tablero!$D$15,)))))</f>
        <v>1</v>
      </c>
      <c r="K121" s="536">
        <f t="shared" si="3"/>
        <v>0</v>
      </c>
      <c r="L121" s="529">
        <f t="shared" si="4"/>
        <v>2.5000000000000001E-3</v>
      </c>
      <c r="M121" s="446">
        <v>0.02</v>
      </c>
      <c r="N121" s="447">
        <f t="shared" si="14"/>
        <v>2.5000000000000001E-3</v>
      </c>
      <c r="O121" s="751"/>
      <c r="P121" s="514" t="s">
        <v>52</v>
      </c>
      <c r="Q121" s="514" t="s">
        <v>46</v>
      </c>
      <c r="R121" s="514" t="s">
        <v>97</v>
      </c>
      <c r="S121" s="600" t="s">
        <v>102</v>
      </c>
    </row>
    <row r="122" spans="1:19" ht="28.5" x14ac:dyDescent="0.25">
      <c r="A122" s="744"/>
      <c r="B122" s="367">
        <v>27</v>
      </c>
      <c r="C122" s="386" t="s">
        <v>687</v>
      </c>
      <c r="D122" s="380" t="s">
        <v>688</v>
      </c>
      <c r="E122" s="389" t="s">
        <v>178</v>
      </c>
      <c r="F122" s="372"/>
      <c r="G122" s="391" t="s">
        <v>475</v>
      </c>
      <c r="H122" s="372" t="s">
        <v>22</v>
      </c>
      <c r="I122" s="383" t="b">
        <f>IF($F122="X",IF($H122=Tablero!$B$12,Tablero!$A$12,IF($H122=Tablero!$B$13,Tablero!$A$13,IF($H122=Tablero!$B$14,Tablero!$A$14,IF($H122=Tablero!$B$15,Tablero!$A$15,)))))</f>
        <v>0</v>
      </c>
      <c r="J122" s="383">
        <f>IF($G122="X",IF($H122=Tablero!$E$12,Tablero!$D$12,IF($H122=Tablero!$E$13,Tablero!$D$13,IF($H122=Tablero!$E$14,Tablero!$D$14,IF($H122=Tablero!$E$15,Tablero!$D$15,)))))</f>
        <v>1</v>
      </c>
      <c r="K122" s="536">
        <f t="shared" si="3"/>
        <v>0</v>
      </c>
      <c r="L122" s="529">
        <f t="shared" si="4"/>
        <v>2.5000000000000001E-3</v>
      </c>
      <c r="M122" s="446">
        <v>0.02</v>
      </c>
      <c r="N122" s="447">
        <f t="shared" si="14"/>
        <v>2.5000000000000001E-3</v>
      </c>
      <c r="O122" s="751"/>
      <c r="P122" s="514" t="s">
        <v>52</v>
      </c>
      <c r="Q122" s="514" t="s">
        <v>71</v>
      </c>
      <c r="R122" s="514" t="s">
        <v>97</v>
      </c>
      <c r="S122" s="600" t="s">
        <v>102</v>
      </c>
    </row>
    <row r="123" spans="1:19" ht="62.25" customHeight="1" x14ac:dyDescent="0.25">
      <c r="A123" s="744"/>
      <c r="B123" s="367">
        <v>28</v>
      </c>
      <c r="C123" s="386" t="s">
        <v>689</v>
      </c>
      <c r="D123" s="384" t="s">
        <v>690</v>
      </c>
      <c r="E123" s="369" t="s">
        <v>196</v>
      </c>
      <c r="F123" s="391" t="s">
        <v>475</v>
      </c>
      <c r="G123" s="391"/>
      <c r="H123" s="391" t="s">
        <v>22</v>
      </c>
      <c r="I123" s="383">
        <f>IF($F123="X",IF($H123=Tablero!$B$12,Tablero!$A$12,IF($H123=Tablero!$B$13,Tablero!$A$13,IF($H123=Tablero!$B$14,Tablero!$A$14,IF($H123=Tablero!$B$15,Tablero!$A$15,)))))</f>
        <v>4</v>
      </c>
      <c r="J123" s="383" t="b">
        <f>IF($G123="X",IF($H123=Tablero!$E$12,Tablero!$D$12,IF($H123=Tablero!$E$13,Tablero!$D$13,IF($H123=Tablero!$E$14,Tablero!$D$14,IF($H123=Tablero!$E$15,Tablero!$D$15,)))))</f>
        <v>0</v>
      </c>
      <c r="K123" s="536">
        <f t="shared" si="3"/>
        <v>1.4999999999999999E-2</v>
      </c>
      <c r="L123" s="529">
        <f t="shared" si="4"/>
        <v>0</v>
      </c>
      <c r="M123" s="446">
        <v>0.03</v>
      </c>
      <c r="N123" s="447">
        <f t="shared" si="14"/>
        <v>3.7499999999999999E-3</v>
      </c>
      <c r="O123" s="751"/>
      <c r="P123" s="514" t="s">
        <v>146</v>
      </c>
      <c r="Q123" s="514" t="s">
        <v>71</v>
      </c>
      <c r="R123" s="514" t="s">
        <v>100</v>
      </c>
      <c r="S123" s="600" t="s">
        <v>48</v>
      </c>
    </row>
    <row r="124" spans="1:19" ht="70.5" customHeight="1" x14ac:dyDescent="0.25">
      <c r="A124" s="744"/>
      <c r="B124" s="367">
        <v>29</v>
      </c>
      <c r="C124" s="386" t="s">
        <v>691</v>
      </c>
      <c r="D124" s="384" t="s">
        <v>692</v>
      </c>
      <c r="E124" s="369" t="s">
        <v>196</v>
      </c>
      <c r="F124" s="391"/>
      <c r="G124" s="391" t="s">
        <v>475</v>
      </c>
      <c r="H124" s="391" t="s">
        <v>22</v>
      </c>
      <c r="I124" s="383" t="b">
        <f>IF($F124="X",IF($H124=Tablero!$B$12,Tablero!$A$12,IF($H124=Tablero!$B$13,Tablero!$A$13,IF($H124=Tablero!$B$14,Tablero!$A$14,IF($H124=Tablero!$B$15,Tablero!$A$15,)))))</f>
        <v>0</v>
      </c>
      <c r="J124" s="383">
        <f>IF($G124="X",IF($H124=Tablero!$E$12,Tablero!$D$12,IF($H124=Tablero!$E$13,Tablero!$D$13,IF($H124=Tablero!$E$14,Tablero!$D$14,IF($H124=Tablero!$E$15,Tablero!$D$15,)))))</f>
        <v>1</v>
      </c>
      <c r="K124" s="536">
        <f t="shared" si="3"/>
        <v>0</v>
      </c>
      <c r="L124" s="529">
        <f t="shared" si="4"/>
        <v>2.5000000000000001E-3</v>
      </c>
      <c r="M124" s="446">
        <v>0.02</v>
      </c>
      <c r="N124" s="447">
        <f t="shared" si="14"/>
        <v>2.5000000000000001E-3</v>
      </c>
      <c r="O124" s="751"/>
      <c r="P124" s="514" t="s">
        <v>146</v>
      </c>
      <c r="Q124" s="514" t="s">
        <v>71</v>
      </c>
      <c r="R124" s="515" t="s">
        <v>2257</v>
      </c>
      <c r="S124" s="600" t="s">
        <v>102</v>
      </c>
    </row>
    <row r="125" spans="1:19" ht="128.25" x14ac:dyDescent="0.25">
      <c r="A125" s="744"/>
      <c r="B125" s="367">
        <v>30</v>
      </c>
      <c r="C125" s="386" t="s">
        <v>693</v>
      </c>
      <c r="D125" s="384" t="s">
        <v>694</v>
      </c>
      <c r="E125" s="369" t="s">
        <v>178</v>
      </c>
      <c r="F125" s="391"/>
      <c r="G125" s="391" t="s">
        <v>475</v>
      </c>
      <c r="H125" s="391" t="s">
        <v>22</v>
      </c>
      <c r="I125" s="383" t="b">
        <f>IF($F125="X",IF($H125=Tablero!$B$12,Tablero!$A$12,IF($H125=Tablero!$B$13,Tablero!$A$13,IF($H125=Tablero!$B$14,Tablero!$A$14,IF($H125=Tablero!$B$15,Tablero!$A$15,)))))</f>
        <v>0</v>
      </c>
      <c r="J125" s="383">
        <f>IF($G125="X",IF($H125=Tablero!$E$12,Tablero!$D$12,IF($H125=Tablero!$E$13,Tablero!$D$13,IF($H125=Tablero!$E$14,Tablero!$D$14,IF($H125=Tablero!$E$15,Tablero!$D$15,)))))</f>
        <v>1</v>
      </c>
      <c r="K125" s="536">
        <f t="shared" si="3"/>
        <v>0</v>
      </c>
      <c r="L125" s="529">
        <f t="shared" si="4"/>
        <v>2.5000000000000001E-3</v>
      </c>
      <c r="M125" s="446">
        <v>0.02</v>
      </c>
      <c r="N125" s="447">
        <f t="shared" si="14"/>
        <v>2.5000000000000001E-3</v>
      </c>
      <c r="O125" s="751"/>
      <c r="P125" s="514" t="s">
        <v>140</v>
      </c>
      <c r="Q125" s="514" t="s">
        <v>71</v>
      </c>
      <c r="R125" s="514" t="s">
        <v>81</v>
      </c>
      <c r="S125" s="600" t="s">
        <v>48</v>
      </c>
    </row>
    <row r="126" spans="1:19" ht="251.25" customHeight="1" x14ac:dyDescent="0.25">
      <c r="A126" s="744"/>
      <c r="B126" s="367">
        <v>31</v>
      </c>
      <c r="C126" s="386" t="s">
        <v>695</v>
      </c>
      <c r="D126" s="382" t="s">
        <v>696</v>
      </c>
      <c r="E126" s="389" t="s">
        <v>196</v>
      </c>
      <c r="F126" s="391" t="s">
        <v>475</v>
      </c>
      <c r="G126" s="391"/>
      <c r="H126" s="372" t="s">
        <v>22</v>
      </c>
      <c r="I126" s="383">
        <f>IF($F126="X",IF($H126=Tablero!$B$12,Tablero!$A$12,IF($H126=Tablero!$B$13,Tablero!$A$13,IF($H126=Tablero!$B$14,Tablero!$A$14,IF($H126=Tablero!$B$15,Tablero!$A$15,)))))</f>
        <v>4</v>
      </c>
      <c r="J126" s="383" t="b">
        <f>IF($G126="X",IF($H126=Tablero!$E$12,Tablero!$D$12,IF($H126=Tablero!$E$13,Tablero!$D$13,IF($H126=Tablero!$E$14,Tablero!$D$14,IF($H126=Tablero!$E$15,Tablero!$D$15,)))))</f>
        <v>0</v>
      </c>
      <c r="K126" s="536">
        <f t="shared" si="3"/>
        <v>0.01</v>
      </c>
      <c r="L126" s="529">
        <f t="shared" si="4"/>
        <v>0</v>
      </c>
      <c r="M126" s="446">
        <v>0.02</v>
      </c>
      <c r="N126" s="447">
        <f t="shared" si="14"/>
        <v>2.5000000000000001E-3</v>
      </c>
      <c r="O126" s="751"/>
      <c r="P126" s="514" t="s">
        <v>133</v>
      </c>
      <c r="Q126" s="514" t="s">
        <v>133</v>
      </c>
      <c r="R126" s="514" t="s">
        <v>53</v>
      </c>
      <c r="S126" s="600" t="s">
        <v>48</v>
      </c>
    </row>
    <row r="127" spans="1:19" ht="246.75" customHeight="1" x14ac:dyDescent="0.25">
      <c r="A127" s="744"/>
      <c r="B127" s="367">
        <v>32</v>
      </c>
      <c r="C127" s="386" t="s">
        <v>697</v>
      </c>
      <c r="D127" s="387" t="s">
        <v>698</v>
      </c>
      <c r="E127" s="389" t="s">
        <v>196</v>
      </c>
      <c r="F127" s="391"/>
      <c r="G127" s="391" t="s">
        <v>475</v>
      </c>
      <c r="H127" s="372" t="s">
        <v>22</v>
      </c>
      <c r="I127" s="383" t="b">
        <f>IF($F127="X",IF($H127=Tablero!$B$12,Tablero!$A$12,IF($H127=Tablero!$B$13,Tablero!$A$13,IF($H127=Tablero!$B$14,Tablero!$A$14,IF($H127=Tablero!$B$15,Tablero!$A$15,)))))</f>
        <v>0</v>
      </c>
      <c r="J127" s="383">
        <f>IF($G127="X",IF($H127=Tablero!$E$12,Tablero!$D$12,IF($H127=Tablero!$E$13,Tablero!$D$13,IF($H127=Tablero!$E$14,Tablero!$D$14,IF($H127=Tablero!$E$15,Tablero!$D$15,)))))</f>
        <v>1</v>
      </c>
      <c r="K127" s="536">
        <f t="shared" si="3"/>
        <v>0</v>
      </c>
      <c r="L127" s="529">
        <f t="shared" si="4"/>
        <v>2.5000000000000001E-3</v>
      </c>
      <c r="M127" s="446">
        <v>0.02</v>
      </c>
      <c r="N127" s="447">
        <f t="shared" si="14"/>
        <v>2.5000000000000001E-3</v>
      </c>
      <c r="O127" s="751"/>
      <c r="P127" s="514" t="s">
        <v>133</v>
      </c>
      <c r="Q127" s="514" t="s">
        <v>71</v>
      </c>
      <c r="R127" s="514" t="s">
        <v>2257</v>
      </c>
      <c r="S127" s="600" t="s">
        <v>48</v>
      </c>
    </row>
    <row r="128" spans="1:19" ht="142.5" x14ac:dyDescent="0.25">
      <c r="A128" s="744"/>
      <c r="B128" s="367">
        <v>33</v>
      </c>
      <c r="C128" s="386" t="s">
        <v>699</v>
      </c>
      <c r="D128" s="373" t="s">
        <v>700</v>
      </c>
      <c r="E128" s="389" t="s">
        <v>196</v>
      </c>
      <c r="F128" s="391"/>
      <c r="G128" s="391" t="s">
        <v>475</v>
      </c>
      <c r="H128" s="372" t="s">
        <v>22</v>
      </c>
      <c r="I128" s="383" t="b">
        <f>IF($F128="X",IF($H128=Tablero!$B$12,Tablero!$A$12,IF($H128=Tablero!$B$13,Tablero!$A$13,IF($H128=Tablero!$B$14,Tablero!$A$14,IF($H128=Tablero!$B$15,Tablero!$A$15,)))))</f>
        <v>0</v>
      </c>
      <c r="J128" s="383">
        <f>IF($G128="X",IF($H128=Tablero!$E$12,Tablero!$D$12,IF($H128=Tablero!$E$13,Tablero!$D$13,IF($H128=Tablero!$E$14,Tablero!$D$14,IF($H128=Tablero!$E$15,Tablero!$D$15,)))))</f>
        <v>1</v>
      </c>
      <c r="K128" s="536">
        <f t="shared" si="3"/>
        <v>0</v>
      </c>
      <c r="L128" s="529">
        <f t="shared" si="4"/>
        <v>3.7499999999999999E-3</v>
      </c>
      <c r="M128" s="446">
        <v>0.03</v>
      </c>
      <c r="N128" s="447">
        <f t="shared" si="14"/>
        <v>3.7499999999999999E-3</v>
      </c>
      <c r="O128" s="751"/>
      <c r="P128" s="514" t="s">
        <v>135</v>
      </c>
      <c r="Q128" s="514" t="s">
        <v>71</v>
      </c>
      <c r="R128" s="514" t="s">
        <v>2257</v>
      </c>
      <c r="S128" s="600" t="s">
        <v>63</v>
      </c>
    </row>
    <row r="129" spans="1:19" ht="220.5" customHeight="1" x14ac:dyDescent="0.25">
      <c r="A129" s="744"/>
      <c r="B129" s="367">
        <v>34</v>
      </c>
      <c r="C129" s="386" t="s">
        <v>701</v>
      </c>
      <c r="D129" s="387" t="s">
        <v>702</v>
      </c>
      <c r="E129" s="389" t="s">
        <v>196</v>
      </c>
      <c r="F129" s="391"/>
      <c r="G129" s="391" t="s">
        <v>475</v>
      </c>
      <c r="H129" s="372" t="s">
        <v>22</v>
      </c>
      <c r="I129" s="383" t="b">
        <f>IF($F129="X",IF($H129=Tablero!$B$12,Tablero!$A$12,IF($H129=Tablero!$B$13,Tablero!$A$13,IF($H129=Tablero!$B$14,Tablero!$A$14,IF($H129=Tablero!$B$15,Tablero!$A$15,)))))</f>
        <v>0</v>
      </c>
      <c r="J129" s="383">
        <f>IF($G129="X",IF($H129=Tablero!$E$12,Tablero!$D$12,IF($H129=Tablero!$E$13,Tablero!$D$13,IF($H129=Tablero!$E$14,Tablero!$D$14,IF($H129=Tablero!$E$15,Tablero!$D$15,)))))</f>
        <v>1</v>
      </c>
      <c r="K129" s="536">
        <f t="shared" si="3"/>
        <v>0</v>
      </c>
      <c r="L129" s="529">
        <f t="shared" si="4"/>
        <v>2.5000000000000001E-3</v>
      </c>
      <c r="M129" s="446">
        <v>0.02</v>
      </c>
      <c r="N129" s="447">
        <f t="shared" si="14"/>
        <v>2.5000000000000001E-3</v>
      </c>
      <c r="O129" s="751"/>
      <c r="P129" s="514" t="s">
        <v>135</v>
      </c>
      <c r="Q129" s="514" t="s">
        <v>71</v>
      </c>
      <c r="R129" s="514" t="s">
        <v>2257</v>
      </c>
      <c r="S129" s="600" t="s">
        <v>102</v>
      </c>
    </row>
    <row r="130" spans="1:19" ht="171" customHeight="1" x14ac:dyDescent="0.25">
      <c r="A130" s="744"/>
      <c r="B130" s="367">
        <v>35</v>
      </c>
      <c r="C130" s="386" t="s">
        <v>703</v>
      </c>
      <c r="D130" s="382" t="s">
        <v>704</v>
      </c>
      <c r="E130" s="389" t="s">
        <v>196</v>
      </c>
      <c r="F130" s="391" t="s">
        <v>475</v>
      </c>
      <c r="G130" s="391"/>
      <c r="H130" s="372" t="s">
        <v>22</v>
      </c>
      <c r="I130" s="383">
        <f>IF($F130="X",IF($H130=Tablero!$B$12,Tablero!$A$12,IF($H130=Tablero!$B$13,Tablero!$A$13,IF($H130=Tablero!$B$14,Tablero!$A$14,IF($H130=Tablero!$B$15,Tablero!$A$15,)))))</f>
        <v>4</v>
      </c>
      <c r="J130" s="383" t="b">
        <f>IF($G130="X",IF($H130=Tablero!$E$12,Tablero!$D$12,IF($H130=Tablero!$E$13,Tablero!$D$13,IF($H130=Tablero!$E$14,Tablero!$D$14,IF($H130=Tablero!$E$15,Tablero!$D$15,)))))</f>
        <v>0</v>
      </c>
      <c r="K130" s="536">
        <f t="shared" si="3"/>
        <v>1.4999999999999999E-2</v>
      </c>
      <c r="L130" s="529">
        <f t="shared" si="4"/>
        <v>0</v>
      </c>
      <c r="M130" s="446">
        <v>0.03</v>
      </c>
      <c r="N130" s="447">
        <f t="shared" si="14"/>
        <v>3.7499999999999999E-3</v>
      </c>
      <c r="O130" s="751"/>
      <c r="P130" s="514" t="s">
        <v>71</v>
      </c>
      <c r="Q130" s="514" t="s">
        <v>71</v>
      </c>
      <c r="R130" s="514" t="s">
        <v>2257</v>
      </c>
      <c r="S130" s="600" t="s">
        <v>48</v>
      </c>
    </row>
    <row r="131" spans="1:19" ht="71.25" customHeight="1" x14ac:dyDescent="0.25">
      <c r="A131" s="744"/>
      <c r="B131" s="367">
        <v>36</v>
      </c>
      <c r="C131" s="386" t="s">
        <v>705</v>
      </c>
      <c r="D131" s="382" t="s">
        <v>706</v>
      </c>
      <c r="E131" s="389" t="s">
        <v>178</v>
      </c>
      <c r="F131" s="391"/>
      <c r="G131" s="391" t="s">
        <v>475</v>
      </c>
      <c r="H131" s="372" t="s">
        <v>22</v>
      </c>
      <c r="I131" s="383" t="b">
        <f>IF($F131="X",IF($H131=Tablero!$B$12,Tablero!$A$12,IF($H131=Tablero!$B$13,Tablero!$A$13,IF($H131=Tablero!$B$14,Tablero!$A$14,IF($H131=Tablero!$B$15,Tablero!$A$15,)))))</f>
        <v>0</v>
      </c>
      <c r="J131" s="383">
        <f>IF($G131="X",IF($H131=Tablero!$E$12,Tablero!$D$12,IF($H131=Tablero!$E$13,Tablero!$D$13,IF($H131=Tablero!$E$14,Tablero!$D$14,IF($H131=Tablero!$E$15,Tablero!$D$15,)))))</f>
        <v>1</v>
      </c>
      <c r="K131" s="536">
        <f t="shared" si="3"/>
        <v>0</v>
      </c>
      <c r="L131" s="529">
        <f t="shared" si="4"/>
        <v>3.7499999999999999E-3</v>
      </c>
      <c r="M131" s="446">
        <v>0.03</v>
      </c>
      <c r="N131" s="447">
        <f t="shared" si="14"/>
        <v>3.7499999999999999E-3</v>
      </c>
      <c r="O131" s="751"/>
      <c r="P131" s="514" t="s">
        <v>71</v>
      </c>
      <c r="Q131" s="514" t="s">
        <v>71</v>
      </c>
      <c r="R131" s="514" t="s">
        <v>2257</v>
      </c>
      <c r="S131" s="600" t="s">
        <v>102</v>
      </c>
    </row>
    <row r="132" spans="1:19" ht="111.75" customHeight="1" x14ac:dyDescent="0.25">
      <c r="A132" s="744"/>
      <c r="B132" s="367">
        <v>37</v>
      </c>
      <c r="C132" s="386" t="s">
        <v>707</v>
      </c>
      <c r="D132" s="382" t="s">
        <v>708</v>
      </c>
      <c r="E132" s="389" t="s">
        <v>196</v>
      </c>
      <c r="F132" s="391" t="s">
        <v>475</v>
      </c>
      <c r="G132" s="391"/>
      <c r="H132" s="372" t="s">
        <v>22</v>
      </c>
      <c r="I132" s="383">
        <f>IF($F132="X",IF($H132=Tablero!$B$12,Tablero!$A$12,IF($H132=Tablero!$B$13,Tablero!$A$13,IF($H132=Tablero!$B$14,Tablero!$A$14,IF($H132=Tablero!$B$15,Tablero!$A$15,)))))</f>
        <v>4</v>
      </c>
      <c r="J132" s="383" t="b">
        <f>IF($G132="X",IF($H132=Tablero!$E$12,Tablero!$D$12,IF($H132=Tablero!$E$13,Tablero!$D$13,IF($H132=Tablero!$E$14,Tablero!$D$14,IF($H132=Tablero!$E$15,Tablero!$D$15,)))))</f>
        <v>0</v>
      </c>
      <c r="K132" s="536">
        <f t="shared" si="3"/>
        <v>1.4999999999999999E-2</v>
      </c>
      <c r="L132" s="529">
        <f t="shared" si="4"/>
        <v>0</v>
      </c>
      <c r="M132" s="446">
        <v>0.03</v>
      </c>
      <c r="N132" s="447">
        <f t="shared" si="14"/>
        <v>3.7499999999999999E-3</v>
      </c>
      <c r="O132" s="751"/>
      <c r="P132" s="514" t="s">
        <v>71</v>
      </c>
      <c r="Q132" s="514" t="s">
        <v>71</v>
      </c>
      <c r="R132" s="514" t="s">
        <v>2257</v>
      </c>
      <c r="S132" s="600" t="s">
        <v>48</v>
      </c>
    </row>
    <row r="133" spans="1:19" ht="42.75" x14ac:dyDescent="0.25">
      <c r="A133" s="744"/>
      <c r="B133" s="367">
        <v>38</v>
      </c>
      <c r="C133" s="386" t="s">
        <v>709</v>
      </c>
      <c r="D133" s="373" t="s">
        <v>710</v>
      </c>
      <c r="E133" s="389" t="s">
        <v>178</v>
      </c>
      <c r="F133" s="391" t="s">
        <v>475</v>
      </c>
      <c r="G133" s="391"/>
      <c r="H133" s="372" t="s">
        <v>22</v>
      </c>
      <c r="I133" s="383">
        <f>IF($F133="X",IF($H133=Tablero!$B$12,Tablero!$A$12,IF($H133=Tablero!$B$13,Tablero!$A$13,IF($H133=Tablero!$B$14,Tablero!$A$14,IF($H133=Tablero!$B$15,Tablero!$A$15,)))))</f>
        <v>4</v>
      </c>
      <c r="J133" s="383" t="b">
        <f>IF($G133="X",IF($H133=Tablero!$E$12,Tablero!$D$12,IF($H133=Tablero!$E$13,Tablero!$D$13,IF($H133=Tablero!$E$14,Tablero!$D$14,IF($H133=Tablero!$E$15,Tablero!$D$15,)))))</f>
        <v>0</v>
      </c>
      <c r="K133" s="536">
        <f t="shared" si="3"/>
        <v>1.4999999999999999E-2</v>
      </c>
      <c r="L133" s="529">
        <f t="shared" si="4"/>
        <v>0</v>
      </c>
      <c r="M133" s="446">
        <v>0.03</v>
      </c>
      <c r="N133" s="447">
        <f t="shared" si="14"/>
        <v>3.7499999999999999E-3</v>
      </c>
      <c r="O133" s="751"/>
      <c r="P133" s="514" t="s">
        <v>71</v>
      </c>
      <c r="Q133" s="514" t="s">
        <v>71</v>
      </c>
      <c r="R133" s="514" t="s">
        <v>2257</v>
      </c>
      <c r="S133" s="600" t="s">
        <v>48</v>
      </c>
    </row>
    <row r="134" spans="1:19" ht="66" customHeight="1" x14ac:dyDescent="0.25">
      <c r="A134" s="744"/>
      <c r="B134" s="367">
        <v>39</v>
      </c>
      <c r="C134" s="386" t="s">
        <v>711</v>
      </c>
      <c r="D134" s="382" t="s">
        <v>712</v>
      </c>
      <c r="E134" s="389" t="s">
        <v>178</v>
      </c>
      <c r="F134" s="372" t="s">
        <v>475</v>
      </c>
      <c r="G134" s="372"/>
      <c r="H134" s="372" t="s">
        <v>22</v>
      </c>
      <c r="I134" s="383">
        <f>IF($F134="X",IF($H134=Tablero!$B$12,Tablero!$A$12,IF($H134=Tablero!$B$13,Tablero!$A$13,IF($H134=Tablero!$B$14,Tablero!$A$14,IF($H134=Tablero!$B$15,Tablero!$A$15,)))))</f>
        <v>4</v>
      </c>
      <c r="J134" s="383" t="b">
        <f>IF($G134="X",IF($H134=Tablero!$E$12,Tablero!$D$12,IF($H134=Tablero!$E$13,Tablero!$D$13,IF($H134=Tablero!$E$14,Tablero!$D$14,IF($H134=Tablero!$E$15,Tablero!$D$15,)))))</f>
        <v>0</v>
      </c>
      <c r="K134" s="536">
        <f t="shared" si="3"/>
        <v>1.4999999999999999E-2</v>
      </c>
      <c r="L134" s="529">
        <f t="shared" si="4"/>
        <v>0</v>
      </c>
      <c r="M134" s="446">
        <v>0.03</v>
      </c>
      <c r="N134" s="447">
        <f t="shared" si="14"/>
        <v>3.7499999999999999E-3</v>
      </c>
      <c r="O134" s="751"/>
      <c r="P134" s="514" t="s">
        <v>127</v>
      </c>
      <c r="Q134" s="514" t="s">
        <v>71</v>
      </c>
      <c r="R134" s="514" t="s">
        <v>111</v>
      </c>
      <c r="S134" s="600" t="s">
        <v>48</v>
      </c>
    </row>
    <row r="135" spans="1:19" ht="113.25" customHeight="1" x14ac:dyDescent="0.25">
      <c r="A135" s="744"/>
      <c r="B135" s="367">
        <v>40</v>
      </c>
      <c r="C135" s="384" t="s">
        <v>713</v>
      </c>
      <c r="D135" s="574" t="s">
        <v>714</v>
      </c>
      <c r="E135" s="389" t="s">
        <v>160</v>
      </c>
      <c r="F135" s="372"/>
      <c r="G135" s="372" t="s">
        <v>475</v>
      </c>
      <c r="H135" s="372" t="s">
        <v>22</v>
      </c>
      <c r="I135" s="383" t="b">
        <f>IF($F135="X",IF($H135=Tablero!$B$12,Tablero!$A$12,IF($H135=Tablero!$B$13,Tablero!$A$13,IF($H135=Tablero!$B$14,Tablero!$A$14,IF($H135=Tablero!$B$15,Tablero!$A$15,)))))</f>
        <v>0</v>
      </c>
      <c r="J135" s="383">
        <f>IF($G135="X",IF($H135=Tablero!$E$12,Tablero!$D$12,IF($H135=Tablero!$E$13,Tablero!$D$13,IF($H135=Tablero!$E$14,Tablero!$D$14,IF($H135=Tablero!$E$15,Tablero!$D$15,)))))</f>
        <v>1</v>
      </c>
      <c r="K135" s="536">
        <f t="shared" si="3"/>
        <v>0</v>
      </c>
      <c r="L135" s="529">
        <f t="shared" si="4"/>
        <v>2.5000000000000001E-3</v>
      </c>
      <c r="M135" s="446">
        <v>0.02</v>
      </c>
      <c r="N135" s="447">
        <f t="shared" si="14"/>
        <v>2.5000000000000001E-3</v>
      </c>
      <c r="O135" s="751"/>
      <c r="P135" s="514" t="s">
        <v>127</v>
      </c>
      <c r="Q135" s="514" t="s">
        <v>71</v>
      </c>
      <c r="R135" s="514" t="s">
        <v>111</v>
      </c>
      <c r="S135" s="600" t="s">
        <v>48</v>
      </c>
    </row>
    <row r="136" spans="1:19" ht="57" x14ac:dyDescent="0.25">
      <c r="A136" s="744"/>
      <c r="B136" s="367">
        <v>41</v>
      </c>
      <c r="C136" s="384" t="s">
        <v>715</v>
      </c>
      <c r="D136" s="587" t="s">
        <v>716</v>
      </c>
      <c r="E136" s="389" t="s">
        <v>160</v>
      </c>
      <c r="F136" s="372"/>
      <c r="G136" s="372" t="s">
        <v>475</v>
      </c>
      <c r="H136" s="372" t="s">
        <v>22</v>
      </c>
      <c r="I136" s="383" t="b">
        <f>IF($F136="X",IF($H136=Tablero!$B$12,Tablero!$A$12,IF($H136=Tablero!$B$13,Tablero!$A$13,IF($H136=Tablero!$B$14,Tablero!$A$14,IF($H136=Tablero!$B$15,Tablero!$A$15,)))))</f>
        <v>0</v>
      </c>
      <c r="J136" s="383">
        <f>IF($G136="X",IF($H136=Tablero!$E$12,Tablero!$D$12,IF($H136=Tablero!$E$13,Tablero!$D$13,IF($H136=Tablero!$E$14,Tablero!$D$14,IF($H136=Tablero!$E$15,Tablero!$D$15,)))))</f>
        <v>1</v>
      </c>
      <c r="K136" s="536">
        <f t="shared" si="3"/>
        <v>0</v>
      </c>
      <c r="L136" s="529">
        <f t="shared" si="4"/>
        <v>3.7499999999999999E-3</v>
      </c>
      <c r="M136" s="446">
        <v>0.03</v>
      </c>
      <c r="N136" s="447">
        <f t="shared" si="14"/>
        <v>3.7499999999999999E-3</v>
      </c>
      <c r="O136" s="751"/>
      <c r="P136" s="514" t="s">
        <v>127</v>
      </c>
      <c r="Q136" s="514" t="s">
        <v>71</v>
      </c>
      <c r="R136" s="514" t="s">
        <v>111</v>
      </c>
      <c r="S136" s="600" t="s">
        <v>48</v>
      </c>
    </row>
    <row r="137" spans="1:19" ht="57" x14ac:dyDescent="0.25">
      <c r="A137" s="744"/>
      <c r="B137" s="367">
        <v>42</v>
      </c>
      <c r="C137" s="386" t="s">
        <v>717</v>
      </c>
      <c r="D137" s="394" t="s">
        <v>718</v>
      </c>
      <c r="E137" s="389" t="s">
        <v>160</v>
      </c>
      <c r="F137" s="391"/>
      <c r="G137" s="391" t="s">
        <v>475</v>
      </c>
      <c r="H137" s="372" t="s">
        <v>22</v>
      </c>
      <c r="I137" s="383" t="b">
        <f>IF($F137="X",IF($H137=Tablero!$B$12,Tablero!$A$12,IF($H137=Tablero!$B$13,Tablero!$A$13,IF($H137=Tablero!$B$14,Tablero!$A$14,IF($H137=Tablero!$B$15,Tablero!$A$15,)))))</f>
        <v>0</v>
      </c>
      <c r="J137" s="383">
        <f>IF($G137="X",IF($H137=Tablero!$E$12,Tablero!$D$12,IF($H137=Tablero!$E$13,Tablero!$D$13,IF($H137=Tablero!$E$14,Tablero!$D$14,IF($H137=Tablero!$E$15,Tablero!$D$15,)))))</f>
        <v>1</v>
      </c>
      <c r="K137" s="536">
        <f t="shared" si="3"/>
        <v>0</v>
      </c>
      <c r="L137" s="529">
        <f t="shared" si="4"/>
        <v>2.5000000000000001E-3</v>
      </c>
      <c r="M137" s="446">
        <v>0.02</v>
      </c>
      <c r="N137" s="447">
        <f t="shared" si="14"/>
        <v>2.5000000000000001E-3</v>
      </c>
      <c r="O137" s="751"/>
      <c r="P137" s="514" t="s">
        <v>125</v>
      </c>
      <c r="Q137" s="514" t="s">
        <v>71</v>
      </c>
      <c r="R137" s="514" t="s">
        <v>2257</v>
      </c>
      <c r="S137" s="600" t="s">
        <v>48</v>
      </c>
    </row>
    <row r="138" spans="1:19" ht="78.75" customHeight="1" x14ac:dyDescent="0.25">
      <c r="A138" s="744"/>
      <c r="B138" s="367">
        <v>43</v>
      </c>
      <c r="C138" s="386" t="s">
        <v>719</v>
      </c>
      <c r="D138" s="373" t="s">
        <v>720</v>
      </c>
      <c r="E138" s="371" t="s">
        <v>160</v>
      </c>
      <c r="F138" s="372"/>
      <c r="G138" s="372" t="s">
        <v>475</v>
      </c>
      <c r="H138" s="462" t="s">
        <v>22</v>
      </c>
      <c r="I138" s="383" t="b">
        <f>IF($F138="X",IF($H138=Tablero!$B$12,Tablero!$A$12,IF($H138=Tablero!$B$13,Tablero!$A$13,IF($H138=Tablero!$B$14,Tablero!$A$14,IF($H138=Tablero!$B$15,Tablero!$A$15,)))))</f>
        <v>0</v>
      </c>
      <c r="J138" s="383">
        <f>IF($G138="X",IF($H138=Tablero!$E$12,Tablero!$D$12,IF($H138=Tablero!$E$13,Tablero!$D$13,IF($H138=Tablero!$E$14,Tablero!$D$14,IF($H138=Tablero!$E$15,Tablero!$D$15,)))))</f>
        <v>1</v>
      </c>
      <c r="K138" s="536">
        <f t="shared" si="3"/>
        <v>0</v>
      </c>
      <c r="L138" s="529">
        <f t="shared" si="4"/>
        <v>2.5000000000000001E-3</v>
      </c>
      <c r="M138" s="446">
        <v>0.02</v>
      </c>
      <c r="N138" s="447">
        <f t="shared" si="14"/>
        <v>2.5000000000000001E-3</v>
      </c>
      <c r="O138" s="751"/>
      <c r="P138" s="514" t="s">
        <v>147</v>
      </c>
      <c r="Q138" s="514" t="s">
        <v>147</v>
      </c>
      <c r="R138" s="514" t="s">
        <v>84</v>
      </c>
      <c r="S138" s="600" t="s">
        <v>102</v>
      </c>
    </row>
    <row r="139" spans="1:19" ht="78.75" customHeight="1" x14ac:dyDescent="0.25">
      <c r="A139" s="744"/>
      <c r="B139" s="367">
        <v>44</v>
      </c>
      <c r="C139" s="386" t="s">
        <v>721</v>
      </c>
      <c r="D139" s="373" t="s">
        <v>722</v>
      </c>
      <c r="E139" s="377" t="s">
        <v>196</v>
      </c>
      <c r="F139" s="372"/>
      <c r="G139" s="372" t="s">
        <v>475</v>
      </c>
      <c r="H139" s="462" t="s">
        <v>25</v>
      </c>
      <c r="I139" s="383" t="b">
        <f>IF($F139="X",IF($H139=Tablero!$B$12,Tablero!$A$12,IF($H139=Tablero!$B$13,Tablero!$A$13,IF($H139=Tablero!$B$14,Tablero!$A$14,IF($H139=Tablero!$B$15,Tablero!$A$15,)))))</f>
        <v>0</v>
      </c>
      <c r="J139" s="383">
        <f>IF($G139="X",IF($H139=Tablero!$E$12,Tablero!$D$12,IF($H139=Tablero!$E$13,Tablero!$D$13,IF($H139=Tablero!$E$14,Tablero!$D$14,IF($H139=Tablero!$E$15,Tablero!$D$15,)))))</f>
        <v>2</v>
      </c>
      <c r="K139" s="536">
        <f t="shared" si="3"/>
        <v>0</v>
      </c>
      <c r="L139" s="529">
        <f t="shared" si="4"/>
        <v>2.5000000000000001E-3</v>
      </c>
      <c r="M139" s="446">
        <v>0.01</v>
      </c>
      <c r="N139" s="447">
        <f t="shared" ref="N139:N170" si="15">M139*$M$267</f>
        <v>1.25E-3</v>
      </c>
      <c r="O139" s="751"/>
      <c r="P139" s="514" t="s">
        <v>147</v>
      </c>
      <c r="Q139" s="514" t="s">
        <v>147</v>
      </c>
      <c r="R139" s="514" t="s">
        <v>84</v>
      </c>
      <c r="S139" s="600" t="s">
        <v>102</v>
      </c>
    </row>
    <row r="140" spans="1:19" ht="78.75" customHeight="1" x14ac:dyDescent="0.25">
      <c r="A140" s="744"/>
      <c r="B140" s="367">
        <v>45</v>
      </c>
      <c r="C140" s="386" t="s">
        <v>723</v>
      </c>
      <c r="D140" s="373" t="s">
        <v>724</v>
      </c>
      <c r="E140" s="371" t="s">
        <v>178</v>
      </c>
      <c r="F140" s="372"/>
      <c r="G140" s="372" t="s">
        <v>475</v>
      </c>
      <c r="H140" s="462" t="s">
        <v>22</v>
      </c>
      <c r="I140" s="383" t="b">
        <f>IF($F140="X",IF($H140=Tablero!$B$12,Tablero!$A$12,IF($H140=Tablero!$B$13,Tablero!$A$13,IF($H140=Tablero!$B$14,Tablero!$A$14,IF($H140=Tablero!$B$15,Tablero!$A$15,)))))</f>
        <v>0</v>
      </c>
      <c r="J140" s="383">
        <f>IF($G140="X",IF($H140=[1]Tablero!$E$12,[1]Tablero!$D$12,IF($H140=[1]Tablero!$E$13,[1]Tablero!$D$13,IF($H140=[1]Tablero!$E$14,[1]Tablero!$D$14,IF($H140=[1]Tablero!$E$15,[1]Tablero!$D$15,)))))</f>
        <v>1</v>
      </c>
      <c r="K140" s="536">
        <f t="shared" si="3"/>
        <v>0</v>
      </c>
      <c r="L140" s="529">
        <f t="shared" si="4"/>
        <v>3.7499999999999999E-3</v>
      </c>
      <c r="M140" s="446">
        <v>0.03</v>
      </c>
      <c r="N140" s="447">
        <f t="shared" si="15"/>
        <v>3.7499999999999999E-3</v>
      </c>
      <c r="O140" s="751"/>
      <c r="P140" s="514" t="s">
        <v>144</v>
      </c>
      <c r="Q140" s="514" t="s">
        <v>71</v>
      </c>
      <c r="R140" s="514" t="s">
        <v>94</v>
      </c>
      <c r="S140" s="600" t="s">
        <v>48</v>
      </c>
    </row>
    <row r="141" spans="1:19" ht="78.75" customHeight="1" thickBot="1" x14ac:dyDescent="0.3">
      <c r="A141" s="745"/>
      <c r="B141" s="421">
        <v>46</v>
      </c>
      <c r="C141" s="417" t="s">
        <v>725</v>
      </c>
      <c r="D141" s="399" t="s">
        <v>726</v>
      </c>
      <c r="E141" s="393" t="s">
        <v>160</v>
      </c>
      <c r="F141" s="368"/>
      <c r="G141" s="368" t="s">
        <v>475</v>
      </c>
      <c r="H141" s="445" t="s">
        <v>25</v>
      </c>
      <c r="I141" s="393" t="b">
        <f>IF($F141="X",IF($H141=[1]Tablero!$B$12,[1]Tablero!$A$12,IF($H141=[1]Tablero!$B$13,[1]Tablero!$A$13,IF($H141=[1]Tablero!$B$14,[1]Tablero!$A$14,IF($H141=[1]Tablero!$B$15,[1]Tablero!$A$15,)))))</f>
        <v>0</v>
      </c>
      <c r="J141" s="393">
        <f>IF($G141="X",IF($H141=[1]Tablero!$E$12,[1]Tablero!$D$12,IF($H141=[1]Tablero!$E$13,[1]Tablero!$D$13,IF($H141=[1]Tablero!$E$14,[1]Tablero!$D$14,IF($H141=[1]Tablero!$E$15,[1]Tablero!$D$15,)))))</f>
        <v>2</v>
      </c>
      <c r="K141" s="536">
        <f t="shared" si="3"/>
        <v>0</v>
      </c>
      <c r="L141" s="536">
        <f t="shared" si="4"/>
        <v>5.0000000000000001E-3</v>
      </c>
      <c r="M141" s="537">
        <v>0.02</v>
      </c>
      <c r="N141" s="538">
        <f t="shared" si="15"/>
        <v>2.5000000000000001E-3</v>
      </c>
      <c r="O141" s="752"/>
      <c r="P141" s="510" t="s">
        <v>147</v>
      </c>
      <c r="Q141" s="510" t="s">
        <v>71</v>
      </c>
      <c r="R141" s="510" t="s">
        <v>2257</v>
      </c>
      <c r="S141" s="603" t="s">
        <v>48</v>
      </c>
    </row>
    <row r="142" spans="1:19" ht="71.25" x14ac:dyDescent="0.25">
      <c r="A142" s="743" t="s">
        <v>381</v>
      </c>
      <c r="B142" s="543">
        <v>1</v>
      </c>
      <c r="C142" s="500" t="s">
        <v>727</v>
      </c>
      <c r="D142" s="586" t="s">
        <v>728</v>
      </c>
      <c r="E142" s="539" t="s">
        <v>196</v>
      </c>
      <c r="F142" s="459" t="s">
        <v>475</v>
      </c>
      <c r="G142" s="459"/>
      <c r="H142" s="459" t="s">
        <v>25</v>
      </c>
      <c r="I142" s="442">
        <f>IF($F142="X",IF($H142=Tablero!$B$12,Tablero!$A$12,IF($H142=Tablero!$B$13,Tablero!$A$13,IF($H142=Tablero!$B$14,Tablero!$A$14,IF($H142=Tablero!$B$15,Tablero!$A$15,)))))</f>
        <v>3</v>
      </c>
      <c r="J142" s="442" t="b">
        <f>IF($G142="X",IF($H142=Tablero!$E$12,Tablero!$D$12,IF($H142=Tablero!$E$13,Tablero!$D$13,IF($H142=Tablero!$E$14,Tablero!$D$14,IF($H142=Tablero!$E$15,Tablero!$D$15,)))))</f>
        <v>0</v>
      </c>
      <c r="K142" s="541">
        <f t="shared" si="3"/>
        <v>6.7500000000000004E-2</v>
      </c>
      <c r="L142" s="541">
        <f t="shared" si="4"/>
        <v>0</v>
      </c>
      <c r="M142" s="443">
        <v>0.18</v>
      </c>
      <c r="N142" s="444">
        <f t="shared" si="15"/>
        <v>2.2499999999999999E-2</v>
      </c>
      <c r="O142" s="753">
        <f>SUM(M142:M147)</f>
        <v>1</v>
      </c>
      <c r="P142" s="513" t="s">
        <v>142</v>
      </c>
      <c r="Q142" s="513" t="s">
        <v>138</v>
      </c>
      <c r="R142" s="513" t="s">
        <v>107</v>
      </c>
      <c r="S142" s="604" t="s">
        <v>102</v>
      </c>
    </row>
    <row r="143" spans="1:19" ht="42.75" x14ac:dyDescent="0.25">
      <c r="A143" s="744"/>
      <c r="B143" s="367">
        <v>2</v>
      </c>
      <c r="C143" s="386" t="s">
        <v>729</v>
      </c>
      <c r="D143" s="373" t="s">
        <v>730</v>
      </c>
      <c r="E143" s="389" t="s">
        <v>187</v>
      </c>
      <c r="F143" s="372" t="s">
        <v>475</v>
      </c>
      <c r="G143" s="391"/>
      <c r="H143" s="372" t="s">
        <v>25</v>
      </c>
      <c r="I143" s="383">
        <f>IF($F143="X",IF($H143=Tablero!$B$12,Tablero!$A$12,IF($H143=Tablero!$B$13,Tablero!$A$13,IF($H143=Tablero!$B$14,Tablero!$A$14,IF($H143=Tablero!$B$15,Tablero!$A$15,)))))</f>
        <v>3</v>
      </c>
      <c r="J143" s="383" t="b">
        <f>IF($G143="X",IF($H143=Tablero!$E$12,Tablero!$D$12,IF($H143=Tablero!$E$13,Tablero!$D$13,IF($H143=Tablero!$E$14,Tablero!$D$14,IF($H143=Tablero!$E$15,Tablero!$D$15,)))))</f>
        <v>0</v>
      </c>
      <c r="K143" s="529">
        <f t="shared" si="3"/>
        <v>5.6249999999999994E-2</v>
      </c>
      <c r="L143" s="529">
        <f t="shared" si="4"/>
        <v>0</v>
      </c>
      <c r="M143" s="446">
        <v>0.15</v>
      </c>
      <c r="N143" s="447">
        <f t="shared" si="15"/>
        <v>1.8749999999999999E-2</v>
      </c>
      <c r="O143" s="754"/>
      <c r="P143" s="514" t="s">
        <v>58</v>
      </c>
      <c r="Q143" s="514" t="s">
        <v>142</v>
      </c>
      <c r="R143" s="514" t="s">
        <v>84</v>
      </c>
      <c r="S143" s="600" t="s">
        <v>102</v>
      </c>
    </row>
    <row r="144" spans="1:19" ht="97.5" customHeight="1" x14ac:dyDescent="0.25">
      <c r="A144" s="744"/>
      <c r="B144" s="367">
        <v>3</v>
      </c>
      <c r="C144" s="386" t="s">
        <v>731</v>
      </c>
      <c r="D144" s="373" t="s">
        <v>732</v>
      </c>
      <c r="E144" s="389" t="s">
        <v>160</v>
      </c>
      <c r="F144" s="372"/>
      <c r="G144" s="391" t="s">
        <v>475</v>
      </c>
      <c r="H144" s="372" t="s">
        <v>22</v>
      </c>
      <c r="I144" s="383" t="b">
        <f>IF($F144="X",IF($H144=Tablero!$B$12,Tablero!$A$12,IF($H144=Tablero!$B$13,Tablero!$A$13,IF($H144=Tablero!$B$14,Tablero!$A$14,IF($H144=Tablero!$B$15,Tablero!$A$15,)))))</f>
        <v>0</v>
      </c>
      <c r="J144" s="383">
        <f>IF($G144="X",IF($H144=Tablero!$E$12,Tablero!$D$12,IF($H144=Tablero!$E$13,Tablero!$D$13,IF($H144=Tablero!$E$14,Tablero!$D$14,IF($H144=Tablero!$E$15,Tablero!$D$15,)))))</f>
        <v>1</v>
      </c>
      <c r="K144" s="529">
        <f t="shared" si="3"/>
        <v>0</v>
      </c>
      <c r="L144" s="529">
        <f t="shared" si="4"/>
        <v>1.7500000000000002E-2</v>
      </c>
      <c r="M144" s="446">
        <v>0.14000000000000001</v>
      </c>
      <c r="N144" s="447">
        <f t="shared" si="15"/>
        <v>1.7500000000000002E-2</v>
      </c>
      <c r="O144" s="754"/>
      <c r="P144" s="514" t="s">
        <v>58</v>
      </c>
      <c r="Q144" s="514" t="s">
        <v>142</v>
      </c>
      <c r="R144" s="514" t="s">
        <v>72</v>
      </c>
      <c r="S144" s="600" t="s">
        <v>102</v>
      </c>
    </row>
    <row r="145" spans="1:19" ht="43.5" customHeight="1" x14ac:dyDescent="0.25">
      <c r="A145" s="744"/>
      <c r="B145" s="367">
        <v>4</v>
      </c>
      <c r="C145" s="386" t="s">
        <v>729</v>
      </c>
      <c r="D145" s="373" t="s">
        <v>730</v>
      </c>
      <c r="E145" s="389" t="s">
        <v>187</v>
      </c>
      <c r="F145" s="372" t="s">
        <v>475</v>
      </c>
      <c r="G145" s="391"/>
      <c r="H145" s="372" t="s">
        <v>25</v>
      </c>
      <c r="I145" s="383">
        <f>IF($F145="X",IF($H145=Tablero!$B$12,Tablero!$A$12,IF($H145=Tablero!$B$13,Tablero!$A$13,IF($H145=Tablero!$B$14,Tablero!$A$14,IF($H145=Tablero!$B$15,Tablero!$A$15,)))))</f>
        <v>3</v>
      </c>
      <c r="J145" s="383" t="b">
        <f>IF($G145="X",IF($H145=Tablero!$E$12,Tablero!$D$12,IF($H145=Tablero!$E$13,Tablero!$D$13,IF($H145=Tablero!$E$14,Tablero!$D$14,IF($H145=Tablero!$E$15,Tablero!$D$15,)))))</f>
        <v>0</v>
      </c>
      <c r="K145" s="529">
        <f t="shared" si="3"/>
        <v>6.3750000000000001E-2</v>
      </c>
      <c r="L145" s="529">
        <f t="shared" si="4"/>
        <v>0</v>
      </c>
      <c r="M145" s="446">
        <v>0.17</v>
      </c>
      <c r="N145" s="447">
        <f t="shared" si="15"/>
        <v>2.1250000000000002E-2</v>
      </c>
      <c r="O145" s="754"/>
      <c r="P145" s="514" t="s">
        <v>52</v>
      </c>
      <c r="Q145" s="514" t="s">
        <v>142</v>
      </c>
      <c r="R145" s="514" t="s">
        <v>84</v>
      </c>
      <c r="S145" s="600" t="s">
        <v>102</v>
      </c>
    </row>
    <row r="146" spans="1:19" ht="141" customHeight="1" x14ac:dyDescent="0.25">
      <c r="A146" s="744"/>
      <c r="B146" s="367">
        <v>5</v>
      </c>
      <c r="C146" s="386" t="s">
        <v>733</v>
      </c>
      <c r="D146" s="373" t="s">
        <v>734</v>
      </c>
      <c r="E146" s="389" t="s">
        <v>160</v>
      </c>
      <c r="F146" s="372"/>
      <c r="G146" s="391" t="s">
        <v>475</v>
      </c>
      <c r="H146" s="372" t="s">
        <v>22</v>
      </c>
      <c r="I146" s="383" t="b">
        <f>IF($F146="X",IF($H146=Tablero!$B$12,Tablero!$A$12,IF($H146=Tablero!$B$13,Tablero!$A$13,IF($H146=Tablero!$B$14,Tablero!$A$14,IF($H146=Tablero!$B$15,Tablero!$A$15,)))))</f>
        <v>0</v>
      </c>
      <c r="J146" s="383">
        <f>IF($G146="X",IF($H146=Tablero!$E$12,Tablero!$D$12,IF($H146=Tablero!$E$13,Tablero!$D$13,IF($H146=Tablero!$E$14,Tablero!$D$14,IF($H146=Tablero!$E$15,Tablero!$D$15,)))))</f>
        <v>1</v>
      </c>
      <c r="K146" s="529">
        <f t="shared" si="3"/>
        <v>0</v>
      </c>
      <c r="L146" s="529">
        <f t="shared" si="4"/>
        <v>1.7500000000000002E-2</v>
      </c>
      <c r="M146" s="446">
        <v>0.14000000000000001</v>
      </c>
      <c r="N146" s="447">
        <f t="shared" si="15"/>
        <v>1.7500000000000002E-2</v>
      </c>
      <c r="O146" s="754"/>
      <c r="P146" s="514" t="s">
        <v>52</v>
      </c>
      <c r="Q146" s="514" t="s">
        <v>142</v>
      </c>
      <c r="R146" s="514" t="s">
        <v>97</v>
      </c>
      <c r="S146" s="600" t="s">
        <v>119</v>
      </c>
    </row>
    <row r="147" spans="1:19" ht="100.5" thickBot="1" x14ac:dyDescent="0.3">
      <c r="A147" s="746"/>
      <c r="B147" s="478">
        <v>6</v>
      </c>
      <c r="C147" s="547" t="s">
        <v>735</v>
      </c>
      <c r="D147" s="588" t="s">
        <v>736</v>
      </c>
      <c r="E147" s="548" t="s">
        <v>196</v>
      </c>
      <c r="F147" s="452" t="s">
        <v>475</v>
      </c>
      <c r="G147" s="549"/>
      <c r="H147" s="452" t="s">
        <v>22</v>
      </c>
      <c r="I147" s="454">
        <f>IF($F147="X",IF($H147=Tablero!$B$12,Tablero!$A$12,IF($H147=Tablero!$B$13,Tablero!$A$13,IF($H147=Tablero!$B$14,Tablero!$A$14,IF($H147=Tablero!$B$15,Tablero!$A$15,)))))</f>
        <v>4</v>
      </c>
      <c r="J147" s="454" t="b">
        <f>IF($G147="X",IF($H147=Tablero!$E$12,Tablero!$D$12,IF($H147=Tablero!$E$13,Tablero!$D$13,IF($H147=Tablero!$E$14,Tablero!$D$14,IF($H147=Tablero!$E$15,Tablero!$D$15,)))))</f>
        <v>0</v>
      </c>
      <c r="K147" s="550">
        <f t="shared" si="3"/>
        <v>0.11</v>
      </c>
      <c r="L147" s="550"/>
      <c r="M147" s="455">
        <v>0.22</v>
      </c>
      <c r="N147" s="456">
        <f t="shared" si="15"/>
        <v>2.75E-2</v>
      </c>
      <c r="O147" s="755"/>
      <c r="P147" s="516" t="s">
        <v>71</v>
      </c>
      <c r="Q147" s="516" t="s">
        <v>71</v>
      </c>
      <c r="R147" s="516" t="s">
        <v>2257</v>
      </c>
      <c r="S147" s="605" t="s">
        <v>48</v>
      </c>
    </row>
    <row r="148" spans="1:19" ht="60" customHeight="1" x14ac:dyDescent="0.25">
      <c r="A148" s="768" t="s">
        <v>383</v>
      </c>
      <c r="B148" s="467">
        <v>1</v>
      </c>
      <c r="C148" s="431" t="s">
        <v>737</v>
      </c>
      <c r="D148" s="589" t="s">
        <v>738</v>
      </c>
      <c r="E148" s="551" t="s">
        <v>196</v>
      </c>
      <c r="F148" s="385"/>
      <c r="G148" s="385" t="s">
        <v>475</v>
      </c>
      <c r="H148" s="385" t="s">
        <v>22</v>
      </c>
      <c r="I148" s="416" t="b">
        <f>IF($F148="X",IF($H148=Tablero!$B$12,Tablero!$A$12,IF($H148=Tablero!$B$13,Tablero!$A$13,IF($H148=Tablero!$B$14,Tablero!$A$14,IF($H148=Tablero!$B$15,Tablero!$A$15,)))))</f>
        <v>0</v>
      </c>
      <c r="J148" s="416">
        <f>IF($G148="X",IF($H148=Tablero!$E$12,Tablero!$D$12,IF($H148=Tablero!$E$13,Tablero!$D$13,IF($H148=Tablero!$E$14,Tablero!$D$14,IF($H148=Tablero!$E$15,Tablero!$D$15,)))))</f>
        <v>1</v>
      </c>
      <c r="K148" s="552">
        <f t="shared" si="3"/>
        <v>0</v>
      </c>
      <c r="L148" s="552">
        <f t="shared" si="4"/>
        <v>6.2500000000000003E-3</v>
      </c>
      <c r="M148" s="469">
        <v>0.05</v>
      </c>
      <c r="N148" s="470">
        <f t="shared" si="15"/>
        <v>6.2500000000000003E-3</v>
      </c>
      <c r="O148" s="747">
        <f>SUM(M148:M172)</f>
        <v>1.0000000000000002</v>
      </c>
      <c r="P148" s="511" t="s">
        <v>142</v>
      </c>
      <c r="Q148" s="511" t="s">
        <v>142</v>
      </c>
      <c r="R148" s="511" t="s">
        <v>84</v>
      </c>
      <c r="S148" s="606" t="s">
        <v>102</v>
      </c>
    </row>
    <row r="149" spans="1:19" ht="90" customHeight="1" x14ac:dyDescent="0.25">
      <c r="A149" s="741"/>
      <c r="B149" s="461">
        <v>2</v>
      </c>
      <c r="C149" s="386" t="s">
        <v>739</v>
      </c>
      <c r="D149" s="382" t="s">
        <v>740</v>
      </c>
      <c r="E149" s="389" t="s">
        <v>170</v>
      </c>
      <c r="F149" s="372" t="s">
        <v>475</v>
      </c>
      <c r="G149" s="372"/>
      <c r="H149" s="391" t="s">
        <v>25</v>
      </c>
      <c r="I149" s="383">
        <f>IF($F149="X",IF($H149=Tablero!$B$12,Tablero!$A$12,IF($H149=Tablero!$B$13,Tablero!$A$13,IF($H149=Tablero!$B$14,Tablero!$A$14,IF($H149=Tablero!$B$15,Tablero!$A$15,)))))</f>
        <v>3</v>
      </c>
      <c r="J149" s="383" t="b">
        <f>IF($G149="X",IF($H149=Tablero!$E$12,Tablero!$D$12,IF($H149=Tablero!$E$13,Tablero!$D$13,IF($H149=Tablero!$E$14,Tablero!$D$14,IF($H149=Tablero!$E$15,Tablero!$D$15,)))))</f>
        <v>0</v>
      </c>
      <c r="K149" s="529">
        <f t="shared" ref="K149:K212" si="16">IF($F149="x",$N149*$I149,0)</f>
        <v>7.4999999999999997E-3</v>
      </c>
      <c r="L149" s="529">
        <f t="shared" ref="L149:L196" si="17">IF($G149="x",$N149*$J149,0)</f>
        <v>0</v>
      </c>
      <c r="M149" s="446">
        <v>0.02</v>
      </c>
      <c r="N149" s="447">
        <f t="shared" si="15"/>
        <v>2.5000000000000001E-3</v>
      </c>
      <c r="O149" s="748"/>
      <c r="P149" s="514" t="s">
        <v>142</v>
      </c>
      <c r="Q149" s="514" t="s">
        <v>142</v>
      </c>
      <c r="R149" s="514" t="s">
        <v>84</v>
      </c>
      <c r="S149" s="600" t="s">
        <v>102</v>
      </c>
    </row>
    <row r="150" spans="1:19" ht="68.25" customHeight="1" x14ac:dyDescent="0.25">
      <c r="A150" s="741"/>
      <c r="B150" s="461">
        <v>3</v>
      </c>
      <c r="C150" s="386" t="s">
        <v>741</v>
      </c>
      <c r="D150" s="382" t="s">
        <v>742</v>
      </c>
      <c r="E150" s="389" t="s">
        <v>196</v>
      </c>
      <c r="F150" s="372"/>
      <c r="G150" s="372" t="s">
        <v>475</v>
      </c>
      <c r="H150" s="372" t="s">
        <v>22</v>
      </c>
      <c r="I150" s="383" t="b">
        <f>IF($F150="X",IF($H150=Tablero!$B$12,Tablero!$A$12,IF($H150=Tablero!$B$13,Tablero!$A$13,IF($H150=Tablero!$B$14,Tablero!$A$14,IF($H150=Tablero!$B$15,Tablero!$A$15,)))))</f>
        <v>0</v>
      </c>
      <c r="J150" s="383">
        <f>IF($G150="X",IF($H150=Tablero!$E$12,Tablero!$D$12,IF($H150=Tablero!$E$13,Tablero!$D$13,IF($H150=Tablero!$E$14,Tablero!$D$14,IF($H150=Tablero!$E$15,Tablero!$D$15,)))))</f>
        <v>1</v>
      </c>
      <c r="K150" s="529">
        <f t="shared" si="16"/>
        <v>0</v>
      </c>
      <c r="L150" s="529">
        <f t="shared" si="17"/>
        <v>6.2500000000000003E-3</v>
      </c>
      <c r="M150" s="446">
        <v>0.05</v>
      </c>
      <c r="N150" s="447">
        <f t="shared" si="15"/>
        <v>6.2500000000000003E-3</v>
      </c>
      <c r="O150" s="748"/>
      <c r="P150" s="514" t="s">
        <v>77</v>
      </c>
      <c r="Q150" s="514" t="s">
        <v>133</v>
      </c>
      <c r="R150" s="514" t="s">
        <v>53</v>
      </c>
      <c r="S150" s="600" t="s">
        <v>63</v>
      </c>
    </row>
    <row r="151" spans="1:19" ht="77.25" customHeight="1" x14ac:dyDescent="0.25">
      <c r="A151" s="741"/>
      <c r="B151" s="461">
        <v>4</v>
      </c>
      <c r="C151" s="386" t="s">
        <v>743</v>
      </c>
      <c r="D151" s="382" t="s">
        <v>744</v>
      </c>
      <c r="E151" s="389" t="s">
        <v>160</v>
      </c>
      <c r="F151" s="372"/>
      <c r="G151" s="372" t="s">
        <v>475</v>
      </c>
      <c r="H151" s="372" t="s">
        <v>22</v>
      </c>
      <c r="I151" s="383" t="b">
        <f>IF($F151="X",IF($H151=Tablero!$B$12,Tablero!$A$12,IF($H151=Tablero!$B$13,Tablero!$A$13,IF($H151=Tablero!$B$14,Tablero!$A$14,IF($H151=Tablero!$B$15,Tablero!$A$15,)))))</f>
        <v>0</v>
      </c>
      <c r="J151" s="383">
        <f>IF($G151="X",IF($H151=Tablero!$E$12,Tablero!$D$12,IF($H151=Tablero!$E$13,Tablero!$D$13,IF($H151=Tablero!$E$14,Tablero!$D$14,IF($H151=Tablero!$E$15,Tablero!$D$15,)))))</f>
        <v>1</v>
      </c>
      <c r="K151" s="529">
        <f t="shared" si="16"/>
        <v>0</v>
      </c>
      <c r="L151" s="529">
        <f t="shared" si="17"/>
        <v>5.0000000000000001E-3</v>
      </c>
      <c r="M151" s="446">
        <v>0.04</v>
      </c>
      <c r="N151" s="447">
        <f t="shared" si="15"/>
        <v>5.0000000000000001E-3</v>
      </c>
      <c r="O151" s="748"/>
      <c r="P151" s="514" t="s">
        <v>99</v>
      </c>
      <c r="Q151" s="514" t="s">
        <v>46</v>
      </c>
      <c r="R151" s="514" t="s">
        <v>62</v>
      </c>
      <c r="S151" s="600" t="s">
        <v>102</v>
      </c>
    </row>
    <row r="152" spans="1:19" ht="71.25" x14ac:dyDescent="0.25">
      <c r="A152" s="741"/>
      <c r="B152" s="461">
        <v>5</v>
      </c>
      <c r="C152" s="386" t="s">
        <v>745</v>
      </c>
      <c r="D152" s="382" t="s">
        <v>746</v>
      </c>
      <c r="E152" s="389" t="s">
        <v>160</v>
      </c>
      <c r="F152" s="372"/>
      <c r="G152" s="372" t="s">
        <v>475</v>
      </c>
      <c r="H152" s="372" t="s">
        <v>25</v>
      </c>
      <c r="I152" s="383" t="b">
        <f>IF($F152="X",IF($H152=Tablero!$B$12,Tablero!$A$12,IF($H152=Tablero!$B$13,Tablero!$A$13,IF($H152=Tablero!$B$14,Tablero!$A$14,IF($H152=Tablero!$B$15,Tablero!$A$15,)))))</f>
        <v>0</v>
      </c>
      <c r="J152" s="383">
        <f>IF($G152="X",IF($H152=Tablero!$E$12,Tablero!$D$12,IF($H152=Tablero!$E$13,Tablero!$D$13,IF($H152=Tablero!$E$14,Tablero!$D$14,IF($H152=Tablero!$E$15,Tablero!$D$15,)))))</f>
        <v>2</v>
      </c>
      <c r="K152" s="529">
        <f t="shared" si="16"/>
        <v>0</v>
      </c>
      <c r="L152" s="529">
        <f t="shared" si="17"/>
        <v>7.4999999999999997E-3</v>
      </c>
      <c r="M152" s="446">
        <v>0.03</v>
      </c>
      <c r="N152" s="447">
        <f t="shared" si="15"/>
        <v>3.7499999999999999E-3</v>
      </c>
      <c r="O152" s="748"/>
      <c r="P152" s="514" t="s">
        <v>99</v>
      </c>
      <c r="Q152" s="514" t="s">
        <v>46</v>
      </c>
      <c r="R152" s="514" t="s">
        <v>62</v>
      </c>
      <c r="S152" s="600" t="s">
        <v>102</v>
      </c>
    </row>
    <row r="153" spans="1:19" ht="71.25" customHeight="1" x14ac:dyDescent="0.25">
      <c r="A153" s="741"/>
      <c r="B153" s="461">
        <v>6</v>
      </c>
      <c r="C153" s="386" t="s">
        <v>747</v>
      </c>
      <c r="D153" s="387" t="s">
        <v>748</v>
      </c>
      <c r="E153" s="389" t="s">
        <v>160</v>
      </c>
      <c r="F153" s="372" t="s">
        <v>475</v>
      </c>
      <c r="G153" s="372"/>
      <c r="H153" s="372" t="s">
        <v>22</v>
      </c>
      <c r="I153" s="383">
        <f>IF($F153="X",IF($H153=Tablero!$B$12,Tablero!$A$12,IF($H153=Tablero!$B$13,Tablero!$A$13,IF($H153=Tablero!$B$14,Tablero!$A$14,IF($H153=Tablero!$B$15,Tablero!$A$15,)))))</f>
        <v>4</v>
      </c>
      <c r="J153" s="383" t="b">
        <f>IF($G153="X",IF($H153=Tablero!$E$12,Tablero!$D$12,IF($H153=Tablero!$E$13,Tablero!$D$13,IF($H153=Tablero!$E$14,Tablero!$D$14,IF($H153=Tablero!$E$15,Tablero!$D$15,)))))</f>
        <v>0</v>
      </c>
      <c r="K153" s="529">
        <f t="shared" si="16"/>
        <v>2.5000000000000001E-2</v>
      </c>
      <c r="L153" s="529">
        <f>IF($G153="x",$N153*$J153,0)</f>
        <v>0</v>
      </c>
      <c r="M153" s="446">
        <v>0.05</v>
      </c>
      <c r="N153" s="447">
        <f t="shared" si="15"/>
        <v>6.2500000000000003E-3</v>
      </c>
      <c r="O153" s="748"/>
      <c r="P153" s="514" t="s">
        <v>74</v>
      </c>
      <c r="Q153" s="514" t="s">
        <v>74</v>
      </c>
      <c r="R153" s="514" t="s">
        <v>75</v>
      </c>
      <c r="S153" s="600" t="s">
        <v>63</v>
      </c>
    </row>
    <row r="154" spans="1:19" ht="63.75" customHeight="1" x14ac:dyDescent="0.25">
      <c r="A154" s="742"/>
      <c r="B154" s="461">
        <v>7</v>
      </c>
      <c r="C154" s="386" t="s">
        <v>749</v>
      </c>
      <c r="D154" s="373" t="s">
        <v>750</v>
      </c>
      <c r="E154" s="389" t="s">
        <v>187</v>
      </c>
      <c r="F154" s="372" t="s">
        <v>475</v>
      </c>
      <c r="G154" s="372"/>
      <c r="H154" s="372" t="s">
        <v>22</v>
      </c>
      <c r="I154" s="383">
        <f>IF($F154="X",IF($H154=Tablero!$B$12,Tablero!$A$12,IF($H154=Tablero!$B$13,Tablero!$A$13,IF($H154=Tablero!$B$14,Tablero!$A$14,IF($H154=Tablero!$B$15,Tablero!$A$15,)))))</f>
        <v>4</v>
      </c>
      <c r="J154" s="383" t="b">
        <f>IF($G154="X",IF($H154=Tablero!$E$12,Tablero!$D$12,IF($H154=Tablero!$E$13,Tablero!$D$13,IF($H154=Tablero!$E$14,Tablero!$D$14,IF($H154=Tablero!$E$15,Tablero!$D$15,)))))</f>
        <v>0</v>
      </c>
      <c r="K154" s="529">
        <f t="shared" si="16"/>
        <v>0.02</v>
      </c>
      <c r="L154" s="529">
        <f t="shared" si="17"/>
        <v>0</v>
      </c>
      <c r="M154" s="446">
        <v>0.04</v>
      </c>
      <c r="N154" s="447">
        <f t="shared" si="15"/>
        <v>5.0000000000000001E-3</v>
      </c>
      <c r="O154" s="748"/>
      <c r="P154" s="514" t="s">
        <v>145</v>
      </c>
      <c r="Q154" s="514" t="s">
        <v>145</v>
      </c>
      <c r="R154" s="514" t="s">
        <v>91</v>
      </c>
      <c r="S154" s="600" t="s">
        <v>102</v>
      </c>
    </row>
    <row r="155" spans="1:19" ht="42.75" x14ac:dyDescent="0.25">
      <c r="A155" s="742"/>
      <c r="B155" s="461">
        <v>8</v>
      </c>
      <c r="C155" s="386" t="s">
        <v>751</v>
      </c>
      <c r="D155" s="382" t="s">
        <v>752</v>
      </c>
      <c r="E155" s="389" t="s">
        <v>196</v>
      </c>
      <c r="F155" s="372"/>
      <c r="G155" s="372" t="s">
        <v>475</v>
      </c>
      <c r="H155" s="372" t="s">
        <v>25</v>
      </c>
      <c r="I155" s="383" t="b">
        <f>IF($F155="X",IF($H155=Tablero!$B$12,Tablero!$A$12,IF($H155=Tablero!$B$13,Tablero!$A$13,IF($H155=Tablero!$B$14,Tablero!$A$14,IF($H155=Tablero!$B$15,Tablero!$A$15,)))))</f>
        <v>0</v>
      </c>
      <c r="J155" s="383">
        <f>IF($G155="X",IF($H155=Tablero!$E$12,Tablero!$D$12,IF($H155=Tablero!$E$13,Tablero!$D$13,IF($H155=Tablero!$E$14,Tablero!$D$14,IF($H155=Tablero!$E$15,Tablero!$D$15,)))))</f>
        <v>2</v>
      </c>
      <c r="K155" s="529">
        <f t="shared" si="16"/>
        <v>0</v>
      </c>
      <c r="L155" s="529">
        <f>IF($G155="x",$N155*$J155,0)</f>
        <v>7.4999999999999997E-3</v>
      </c>
      <c r="M155" s="446">
        <v>0.03</v>
      </c>
      <c r="N155" s="447">
        <f t="shared" si="15"/>
        <v>3.7499999999999999E-3</v>
      </c>
      <c r="O155" s="748"/>
      <c r="P155" s="514" t="s">
        <v>133</v>
      </c>
      <c r="Q155" s="514" t="s">
        <v>133</v>
      </c>
      <c r="R155" s="514" t="s">
        <v>53</v>
      </c>
      <c r="S155" s="600" t="s">
        <v>102</v>
      </c>
    </row>
    <row r="156" spans="1:19" ht="102" customHeight="1" x14ac:dyDescent="0.25">
      <c r="A156" s="742"/>
      <c r="B156" s="461">
        <v>9</v>
      </c>
      <c r="C156" s="431" t="s">
        <v>753</v>
      </c>
      <c r="D156" s="382" t="s">
        <v>754</v>
      </c>
      <c r="E156" s="389" t="s">
        <v>196</v>
      </c>
      <c r="F156" s="372"/>
      <c r="G156" s="372" t="s">
        <v>475</v>
      </c>
      <c r="H156" s="372" t="s">
        <v>22</v>
      </c>
      <c r="I156" s="383" t="b">
        <f>IF($F156="X",IF($H156=Tablero!$B$12,Tablero!$A$12,IF($H156=Tablero!$B$13,Tablero!$A$13,IF($H156=Tablero!$B$14,Tablero!$A$14,IF($H156=Tablero!$B$15,Tablero!$A$15,)))))</f>
        <v>0</v>
      </c>
      <c r="J156" s="383">
        <f>IF($G156="X",IF($H156=Tablero!$E$12,Tablero!$D$12,IF($H156=Tablero!$E$13,Tablero!$D$13,IF($H156=Tablero!$E$14,Tablero!$D$14,IF($H156=Tablero!$E$15,Tablero!$D$15,)))))</f>
        <v>1</v>
      </c>
      <c r="K156" s="529">
        <f t="shared" si="16"/>
        <v>0</v>
      </c>
      <c r="L156" s="529">
        <f>IF($G156="x",$N156*$J156,0)</f>
        <v>5.0000000000000001E-3</v>
      </c>
      <c r="M156" s="446">
        <v>0.04</v>
      </c>
      <c r="N156" s="447">
        <f t="shared" si="15"/>
        <v>5.0000000000000001E-3</v>
      </c>
      <c r="O156" s="748"/>
      <c r="P156" s="514" t="s">
        <v>133</v>
      </c>
      <c r="Q156" s="514" t="s">
        <v>133</v>
      </c>
      <c r="R156" s="514" t="s">
        <v>53</v>
      </c>
      <c r="S156" s="600" t="s">
        <v>63</v>
      </c>
    </row>
    <row r="157" spans="1:19" ht="99.75" customHeight="1" x14ac:dyDescent="0.25">
      <c r="A157" s="742"/>
      <c r="B157" s="461">
        <v>10</v>
      </c>
      <c r="C157" s="431" t="s">
        <v>755</v>
      </c>
      <c r="D157" s="590" t="s">
        <v>756</v>
      </c>
      <c r="E157" s="389" t="s">
        <v>196</v>
      </c>
      <c r="F157" s="372"/>
      <c r="G157" s="372" t="s">
        <v>475</v>
      </c>
      <c r="H157" s="372" t="s">
        <v>25</v>
      </c>
      <c r="I157" s="383" t="b">
        <f>IF($F157="X",IF($H157=Tablero!$B$12,Tablero!$A$12,IF($H157=Tablero!$B$13,Tablero!$A$13,IF($H157=Tablero!$B$14,Tablero!$A$14,IF($H157=Tablero!$B$15,Tablero!$A$15,)))))</f>
        <v>0</v>
      </c>
      <c r="J157" s="383">
        <f>IF($G157="X",IF($H157=Tablero!$E$12,Tablero!$D$12,IF($H157=Tablero!$E$13,Tablero!$D$13,IF($H157=Tablero!$E$14,Tablero!$D$14,IF($H157=Tablero!$E$15,Tablero!$D$15,)))))</f>
        <v>2</v>
      </c>
      <c r="K157" s="529">
        <f t="shared" si="16"/>
        <v>0</v>
      </c>
      <c r="L157" s="529">
        <f t="shared" si="17"/>
        <v>7.4999999999999997E-3</v>
      </c>
      <c r="M157" s="446">
        <v>0.03</v>
      </c>
      <c r="N157" s="447">
        <f t="shared" si="15"/>
        <v>3.7499999999999999E-3</v>
      </c>
      <c r="O157" s="748"/>
      <c r="P157" s="514" t="s">
        <v>133</v>
      </c>
      <c r="Q157" s="514" t="s">
        <v>133</v>
      </c>
      <c r="R157" s="514" t="s">
        <v>53</v>
      </c>
      <c r="S157" s="600" t="s">
        <v>63</v>
      </c>
    </row>
    <row r="158" spans="1:19" ht="90" customHeight="1" x14ac:dyDescent="0.25">
      <c r="A158" s="742"/>
      <c r="B158" s="461">
        <v>11</v>
      </c>
      <c r="C158" s="431" t="s">
        <v>757</v>
      </c>
      <c r="D158" s="575" t="s">
        <v>758</v>
      </c>
      <c r="E158" s="389" t="s">
        <v>196</v>
      </c>
      <c r="F158" s="372" t="s">
        <v>475</v>
      </c>
      <c r="G158" s="372"/>
      <c r="H158" s="372" t="s">
        <v>22</v>
      </c>
      <c r="I158" s="383">
        <f>IF($F158="X",IF($H158=Tablero!$B$12,Tablero!$A$12,IF($H158=Tablero!$B$13,Tablero!$A$13,IF($H158=Tablero!$B$14,Tablero!$A$14,IF($H158=Tablero!$B$15,Tablero!$A$15,)))))</f>
        <v>4</v>
      </c>
      <c r="J158" s="383" t="b">
        <f>IF($G158="X",IF($H158=Tablero!$E$12,Tablero!$D$12,IF($H158=Tablero!$E$13,Tablero!$D$13,IF($H158=Tablero!$E$14,Tablero!$D$14,IF($H158=Tablero!$E$15,Tablero!$D$15,)))))</f>
        <v>0</v>
      </c>
      <c r="K158" s="529">
        <f t="shared" si="16"/>
        <v>0.02</v>
      </c>
      <c r="L158" s="529">
        <f t="shared" ref="L158:L172" si="18">IF($G158="x",$N158*$J158,0)</f>
        <v>0</v>
      </c>
      <c r="M158" s="446">
        <v>0.04</v>
      </c>
      <c r="N158" s="447">
        <f t="shared" si="15"/>
        <v>5.0000000000000001E-3</v>
      </c>
      <c r="O158" s="748"/>
      <c r="P158" s="514" t="s">
        <v>135</v>
      </c>
      <c r="Q158" s="514" t="s">
        <v>135</v>
      </c>
      <c r="R158" s="514" t="s">
        <v>87</v>
      </c>
      <c r="S158" s="600" t="s">
        <v>102</v>
      </c>
    </row>
    <row r="159" spans="1:19" ht="104.25" customHeight="1" x14ac:dyDescent="0.25">
      <c r="A159" s="742"/>
      <c r="B159" s="461">
        <v>12</v>
      </c>
      <c r="C159" s="431" t="s">
        <v>759</v>
      </c>
      <c r="D159" s="575" t="s">
        <v>760</v>
      </c>
      <c r="E159" s="389" t="s">
        <v>196</v>
      </c>
      <c r="F159" s="372"/>
      <c r="G159" s="372" t="s">
        <v>475</v>
      </c>
      <c r="H159" s="462" t="s">
        <v>22</v>
      </c>
      <c r="I159" s="383" t="b">
        <f>IF($F159="X",IF($H159=Tablero!$B$12,Tablero!$A$12,IF($H159=Tablero!$B$13,Tablero!$A$13,IF($H159=Tablero!$B$14,Tablero!$A$14,IF($H159=Tablero!$B$15,Tablero!$A$15,)))))</f>
        <v>0</v>
      </c>
      <c r="J159" s="383">
        <f>IF($G159="X",IF($H159=Tablero!$E$12,Tablero!$D$12,IF($H159=Tablero!$E$13,Tablero!$D$13,IF($H159=Tablero!$E$14,Tablero!$D$14,IF($H159=Tablero!$E$15,Tablero!$D$15,)))))</f>
        <v>1</v>
      </c>
      <c r="K159" s="529">
        <f t="shared" si="16"/>
        <v>0</v>
      </c>
      <c r="L159" s="529">
        <f t="shared" si="18"/>
        <v>5.0000000000000001E-3</v>
      </c>
      <c r="M159" s="446">
        <v>0.04</v>
      </c>
      <c r="N159" s="447">
        <f t="shared" si="15"/>
        <v>5.0000000000000001E-3</v>
      </c>
      <c r="O159" s="748"/>
      <c r="P159" s="514" t="s">
        <v>135</v>
      </c>
      <c r="Q159" s="514" t="s">
        <v>135</v>
      </c>
      <c r="R159" s="514" t="s">
        <v>87</v>
      </c>
      <c r="S159" s="600" t="s">
        <v>102</v>
      </c>
    </row>
    <row r="160" spans="1:19" ht="171" customHeight="1" x14ac:dyDescent="0.25">
      <c r="A160" s="742"/>
      <c r="B160" s="461">
        <v>13</v>
      </c>
      <c r="C160" s="431" t="s">
        <v>761</v>
      </c>
      <c r="D160" s="575" t="s">
        <v>762</v>
      </c>
      <c r="E160" s="389" t="s">
        <v>160</v>
      </c>
      <c r="F160" s="372"/>
      <c r="G160" s="372" t="s">
        <v>475</v>
      </c>
      <c r="H160" s="462" t="s">
        <v>25</v>
      </c>
      <c r="I160" s="383" t="b">
        <f>IF($F160="X",IF($H160=Tablero!$B$12,Tablero!$A$12,IF($H160=Tablero!$B$13,Tablero!$A$13,IF($H160=Tablero!$B$14,Tablero!$A$14,IF($H160=Tablero!$B$15,Tablero!$A$15,)))))</f>
        <v>0</v>
      </c>
      <c r="J160" s="383">
        <f>IF($G160="X",IF($H160=Tablero!$E$12,Tablero!$D$12,IF($H160=Tablero!$E$13,Tablero!$D$13,IF($H160=Tablero!$E$14,Tablero!$D$14,IF($H160=Tablero!$E$15,Tablero!$D$15,)))))</f>
        <v>2</v>
      </c>
      <c r="K160" s="529">
        <f t="shared" si="16"/>
        <v>0</v>
      </c>
      <c r="L160" s="529">
        <f t="shared" si="18"/>
        <v>0.01</v>
      </c>
      <c r="M160" s="446">
        <v>0.04</v>
      </c>
      <c r="N160" s="447">
        <f t="shared" si="15"/>
        <v>5.0000000000000001E-3</v>
      </c>
      <c r="O160" s="748"/>
      <c r="P160" s="514" t="s">
        <v>135</v>
      </c>
      <c r="Q160" s="514" t="s">
        <v>135</v>
      </c>
      <c r="R160" s="514" t="s">
        <v>87</v>
      </c>
      <c r="S160" s="600" t="s">
        <v>57</v>
      </c>
    </row>
    <row r="161" spans="1:19" ht="85.5" x14ac:dyDescent="0.25">
      <c r="A161" s="742"/>
      <c r="B161" s="461">
        <v>14</v>
      </c>
      <c r="C161" s="431" t="s">
        <v>763</v>
      </c>
      <c r="D161" s="591" t="s">
        <v>764</v>
      </c>
      <c r="E161" s="389" t="s">
        <v>196</v>
      </c>
      <c r="F161" s="372"/>
      <c r="G161" s="372" t="s">
        <v>475</v>
      </c>
      <c r="H161" s="391" t="s">
        <v>26</v>
      </c>
      <c r="I161" s="383" t="b">
        <f>IF($F161="X",IF($H161=Tablero!$B$12,Tablero!$A$12,IF($H161=Tablero!$B$13,Tablero!$A$13,IF($H161=Tablero!$B$14,Tablero!$A$14,IF($H161=Tablero!$B$15,Tablero!$A$15,)))))</f>
        <v>0</v>
      </c>
      <c r="J161" s="383">
        <f>IF($G161="X",IF($H161=Tablero!$E$12,Tablero!$D$12,IF($H161=Tablero!$E$13,Tablero!$D$13,IF($H161=Tablero!$E$14,Tablero!$D$14,IF($H161=Tablero!$E$15,Tablero!$D$15,)))))</f>
        <v>3</v>
      </c>
      <c r="K161" s="529">
        <f t="shared" si="16"/>
        <v>0</v>
      </c>
      <c r="L161" s="529">
        <f t="shared" si="18"/>
        <v>1.125E-2</v>
      </c>
      <c r="M161" s="446">
        <v>0.03</v>
      </c>
      <c r="N161" s="447">
        <f t="shared" si="15"/>
        <v>3.7499999999999999E-3</v>
      </c>
      <c r="O161" s="748"/>
      <c r="P161" s="514" t="s">
        <v>135</v>
      </c>
      <c r="Q161" s="514" t="s">
        <v>135</v>
      </c>
      <c r="R161" s="514" t="s">
        <v>87</v>
      </c>
      <c r="S161" s="600" t="s">
        <v>102</v>
      </c>
    </row>
    <row r="162" spans="1:19" ht="72" customHeight="1" x14ac:dyDescent="0.25">
      <c r="A162" s="742"/>
      <c r="B162" s="461">
        <v>15</v>
      </c>
      <c r="C162" s="567" t="s">
        <v>765</v>
      </c>
      <c r="D162" s="592" t="s">
        <v>766</v>
      </c>
      <c r="E162" s="389" t="s">
        <v>160</v>
      </c>
      <c r="F162" s="372"/>
      <c r="G162" s="372" t="s">
        <v>475</v>
      </c>
      <c r="H162" s="391" t="s">
        <v>22</v>
      </c>
      <c r="I162" s="383" t="b">
        <f>IF($F162="X",IF($H162=Tablero!$B$12,Tablero!$A$12,IF($H162=Tablero!$B$13,Tablero!$A$13,IF($H162=Tablero!$B$14,Tablero!$A$14,IF($H162=Tablero!$B$15,Tablero!$A$15,)))))</f>
        <v>0</v>
      </c>
      <c r="J162" s="383">
        <f>IF($G162="X",IF($H162=Tablero!$E$12,Tablero!$D$12,IF($H162=Tablero!$E$13,Tablero!$D$13,IF($H162=Tablero!$E$14,Tablero!$D$14,IF($H162=Tablero!$E$15,Tablero!$D$15,)))))</f>
        <v>1</v>
      </c>
      <c r="K162" s="529">
        <f t="shared" si="16"/>
        <v>0</v>
      </c>
      <c r="L162" s="529">
        <f t="shared" si="18"/>
        <v>6.2500000000000003E-3</v>
      </c>
      <c r="M162" s="446">
        <v>0.05</v>
      </c>
      <c r="N162" s="447">
        <f t="shared" si="15"/>
        <v>6.2500000000000003E-3</v>
      </c>
      <c r="O162" s="748"/>
      <c r="P162" s="514" t="s">
        <v>135</v>
      </c>
      <c r="Q162" s="514" t="s">
        <v>135</v>
      </c>
      <c r="R162" s="514" t="s">
        <v>87</v>
      </c>
      <c r="S162" s="600" t="s">
        <v>102</v>
      </c>
    </row>
    <row r="163" spans="1:19" ht="79.5" customHeight="1" x14ac:dyDescent="0.25">
      <c r="A163" s="742"/>
      <c r="B163" s="461">
        <v>16</v>
      </c>
      <c r="C163" s="431" t="s">
        <v>767</v>
      </c>
      <c r="D163" s="575" t="s">
        <v>768</v>
      </c>
      <c r="E163" s="389" t="s">
        <v>196</v>
      </c>
      <c r="F163" s="372" t="s">
        <v>475</v>
      </c>
      <c r="G163" s="372"/>
      <c r="H163" s="391" t="s">
        <v>25</v>
      </c>
      <c r="I163" s="383">
        <f>IF($F163="X",IF($H163=Tablero!$B$12,Tablero!$A$12,IF($H163=Tablero!$B$13,Tablero!$A$13,IF($H163=Tablero!$B$14,Tablero!$A$14,IF($H163=Tablero!$B$15,Tablero!$A$15,)))))</f>
        <v>3</v>
      </c>
      <c r="J163" s="383" t="b">
        <f>IF($G163="X",IF($H163=Tablero!$E$12,Tablero!$D$12,IF($H163=Tablero!$E$13,Tablero!$D$13,IF($H163=Tablero!$E$14,Tablero!$D$14,IF($H163=Tablero!$E$15,Tablero!$D$15,)))))</f>
        <v>0</v>
      </c>
      <c r="K163" s="529">
        <f t="shared" si="16"/>
        <v>1.4999999999999999E-2</v>
      </c>
      <c r="L163" s="529">
        <f t="shared" si="18"/>
        <v>0</v>
      </c>
      <c r="M163" s="446">
        <v>0.04</v>
      </c>
      <c r="N163" s="447">
        <f t="shared" si="15"/>
        <v>5.0000000000000001E-3</v>
      </c>
      <c r="O163" s="748"/>
      <c r="P163" s="514" t="s">
        <v>135</v>
      </c>
      <c r="Q163" s="514" t="s">
        <v>135</v>
      </c>
      <c r="R163" s="514" t="s">
        <v>87</v>
      </c>
      <c r="S163" s="600" t="s">
        <v>102</v>
      </c>
    </row>
    <row r="164" spans="1:19" ht="132.75" customHeight="1" x14ac:dyDescent="0.25">
      <c r="A164" s="742"/>
      <c r="B164" s="461">
        <v>17</v>
      </c>
      <c r="C164" s="431" t="s">
        <v>769</v>
      </c>
      <c r="D164" s="592" t="s">
        <v>770</v>
      </c>
      <c r="E164" s="389" t="s">
        <v>196</v>
      </c>
      <c r="F164" s="372" t="s">
        <v>475</v>
      </c>
      <c r="G164" s="372"/>
      <c r="H164" s="391" t="s">
        <v>22</v>
      </c>
      <c r="I164" s="383">
        <f>IF($F164="X",IF($H164=Tablero!$B$12,Tablero!$A$12,IF($H164=Tablero!$B$13,Tablero!$A$13,IF($H164=Tablero!$B$14,Tablero!$A$14,IF($H164=Tablero!$B$15,Tablero!$A$15,)))))</f>
        <v>4</v>
      </c>
      <c r="J164" s="383" t="b">
        <f>IF($G164="X",IF($H164=Tablero!$E$12,Tablero!$D$12,IF($H164=Tablero!$E$13,Tablero!$D$13,IF($H164=Tablero!$E$14,Tablero!$D$14,IF($H164=Tablero!$E$15,Tablero!$D$15,)))))</f>
        <v>0</v>
      </c>
      <c r="K164" s="529">
        <f t="shared" si="16"/>
        <v>2.5000000000000001E-2</v>
      </c>
      <c r="L164" s="529">
        <f t="shared" si="18"/>
        <v>0</v>
      </c>
      <c r="M164" s="446">
        <v>0.05</v>
      </c>
      <c r="N164" s="447">
        <f t="shared" si="15"/>
        <v>6.2500000000000003E-3</v>
      </c>
      <c r="O164" s="748"/>
      <c r="P164" s="514" t="s">
        <v>135</v>
      </c>
      <c r="Q164" s="514" t="s">
        <v>135</v>
      </c>
      <c r="R164" s="514" t="s">
        <v>87</v>
      </c>
      <c r="S164" s="600" t="s">
        <v>48</v>
      </c>
    </row>
    <row r="165" spans="1:19" ht="141.75" customHeight="1" x14ac:dyDescent="0.25">
      <c r="A165" s="742"/>
      <c r="B165" s="461">
        <v>18</v>
      </c>
      <c r="C165" s="431" t="s">
        <v>771</v>
      </c>
      <c r="D165" s="591" t="s">
        <v>772</v>
      </c>
      <c r="E165" s="389" t="s">
        <v>196</v>
      </c>
      <c r="F165" s="372" t="s">
        <v>475</v>
      </c>
      <c r="G165" s="372"/>
      <c r="H165" s="391" t="s">
        <v>22</v>
      </c>
      <c r="I165" s="383">
        <f>IF($F165="X",IF($H165=Tablero!$B$12,Tablero!$A$12,IF($H165=Tablero!$B$13,Tablero!$A$13,IF($H165=Tablero!$B$14,Tablero!$A$14,IF($H165=Tablero!$B$15,Tablero!$A$15,)))))</f>
        <v>4</v>
      </c>
      <c r="J165" s="383" t="b">
        <f>IF($G165="X",IF($H165=Tablero!$E$12,Tablero!$D$12,IF($H165=Tablero!$E$13,Tablero!$D$13,IF($H165=Tablero!$E$14,Tablero!$D$14,IF($H165=Tablero!$E$15,Tablero!$D$15,)))))</f>
        <v>0</v>
      </c>
      <c r="K165" s="529">
        <f t="shared" si="16"/>
        <v>2.5000000000000001E-2</v>
      </c>
      <c r="L165" s="529">
        <f t="shared" si="18"/>
        <v>0</v>
      </c>
      <c r="M165" s="446">
        <v>0.05</v>
      </c>
      <c r="N165" s="447">
        <f t="shared" si="15"/>
        <v>6.2500000000000003E-3</v>
      </c>
      <c r="O165" s="748"/>
      <c r="P165" s="514" t="s">
        <v>135</v>
      </c>
      <c r="Q165" s="514" t="s">
        <v>135</v>
      </c>
      <c r="R165" s="514" t="s">
        <v>87</v>
      </c>
      <c r="S165" s="600" t="s">
        <v>48</v>
      </c>
    </row>
    <row r="166" spans="1:19" ht="111" customHeight="1" x14ac:dyDescent="0.25">
      <c r="A166" s="742"/>
      <c r="B166" s="461">
        <v>19</v>
      </c>
      <c r="C166" s="431" t="s">
        <v>773</v>
      </c>
      <c r="D166" s="579" t="s">
        <v>774</v>
      </c>
      <c r="E166" s="530" t="s">
        <v>196</v>
      </c>
      <c r="F166" s="372" t="s">
        <v>475</v>
      </c>
      <c r="G166" s="372"/>
      <c r="H166" s="391" t="s">
        <v>25</v>
      </c>
      <c r="I166" s="383">
        <f>IF($F166="X",IF($H166=Tablero!$B$12,Tablero!$A$12,IF($H166=Tablero!$B$13,Tablero!$A$13,IF($H166=Tablero!$B$14,Tablero!$A$14,IF($H166=Tablero!$B$15,Tablero!$A$15,)))))</f>
        <v>3</v>
      </c>
      <c r="J166" s="383" t="b">
        <f>IF($G166="X",IF($H166=Tablero!$E$12,Tablero!$D$12,IF($H166=Tablero!$E$13,Tablero!$D$13,IF($H166=Tablero!$E$14,Tablero!$D$14,IF($H166=Tablero!$E$15,Tablero!$D$15,)))))</f>
        <v>0</v>
      </c>
      <c r="K166" s="529">
        <f t="shared" si="16"/>
        <v>1.4999999999999999E-2</v>
      </c>
      <c r="L166" s="529">
        <f t="shared" si="18"/>
        <v>0</v>
      </c>
      <c r="M166" s="446">
        <v>0.04</v>
      </c>
      <c r="N166" s="447">
        <f t="shared" si="15"/>
        <v>5.0000000000000001E-3</v>
      </c>
      <c r="O166" s="748"/>
      <c r="P166" s="514" t="s">
        <v>2259</v>
      </c>
      <c r="Q166" s="514" t="s">
        <v>2259</v>
      </c>
      <c r="R166" s="514" t="s">
        <v>2258</v>
      </c>
      <c r="S166" s="600" t="s">
        <v>108</v>
      </c>
    </row>
    <row r="167" spans="1:19" ht="66" customHeight="1" x14ac:dyDescent="0.25">
      <c r="A167" s="742"/>
      <c r="B167" s="461">
        <v>20</v>
      </c>
      <c r="C167" s="386" t="s">
        <v>775</v>
      </c>
      <c r="D167" s="579" t="s">
        <v>776</v>
      </c>
      <c r="E167" s="530" t="s">
        <v>196</v>
      </c>
      <c r="F167" s="372" t="s">
        <v>475</v>
      </c>
      <c r="G167" s="372"/>
      <c r="H167" s="391" t="s">
        <v>25</v>
      </c>
      <c r="I167" s="383">
        <f>IF($F167="X",IF($H167=Tablero!$B$12,Tablero!$A$12,IF($H167=Tablero!$B$13,Tablero!$A$13,IF($H167=Tablero!$B$14,Tablero!$A$14,IF($H167=Tablero!$B$15,Tablero!$A$15,)))))</f>
        <v>3</v>
      </c>
      <c r="J167" s="383" t="b">
        <f>IF($G167="X",IF($H167=Tablero!$E$12,Tablero!$D$12,IF($H167=Tablero!$E$13,Tablero!$D$13,IF($H167=Tablero!$E$14,Tablero!$D$14,IF($H167=Tablero!$E$15,Tablero!$D$15,)))))</f>
        <v>0</v>
      </c>
      <c r="K167" s="529">
        <f t="shared" si="16"/>
        <v>1.4999999999999999E-2</v>
      </c>
      <c r="L167" s="529">
        <f t="shared" si="18"/>
        <v>0</v>
      </c>
      <c r="M167" s="446">
        <v>0.04</v>
      </c>
      <c r="N167" s="447">
        <f t="shared" si="15"/>
        <v>5.0000000000000001E-3</v>
      </c>
      <c r="O167" s="748"/>
      <c r="P167" s="514" t="s">
        <v>2259</v>
      </c>
      <c r="Q167" s="514" t="s">
        <v>2259</v>
      </c>
      <c r="R167" s="514" t="s">
        <v>2258</v>
      </c>
      <c r="S167" s="600" t="s">
        <v>102</v>
      </c>
    </row>
    <row r="168" spans="1:19" ht="89.25" customHeight="1" x14ac:dyDescent="0.25">
      <c r="A168" s="742"/>
      <c r="B168" s="461">
        <v>21</v>
      </c>
      <c r="C168" s="386" t="s">
        <v>777</v>
      </c>
      <c r="D168" s="577" t="s">
        <v>778</v>
      </c>
      <c r="E168" s="530" t="s">
        <v>196</v>
      </c>
      <c r="F168" s="372"/>
      <c r="G168" s="372" t="s">
        <v>475</v>
      </c>
      <c r="H168" s="372" t="s">
        <v>25</v>
      </c>
      <c r="I168" s="383" t="b">
        <f>IF($F168="X",IF($H168=Tablero!$B$12,Tablero!$A$12,IF($H168=Tablero!$B$13,Tablero!$A$13,IF($H168=Tablero!$B$14,Tablero!$A$14,IF($H168=Tablero!$B$15,Tablero!$A$15,)))))</f>
        <v>0</v>
      </c>
      <c r="J168" s="383">
        <f>IF($G168="X",IF($H168=Tablero!$E$12,Tablero!$D$12,IF($H168=Tablero!$E$13,Tablero!$D$13,IF($H168=Tablero!$E$14,Tablero!$D$14,IF($H168=Tablero!$E$15,Tablero!$D$15,)))))</f>
        <v>2</v>
      </c>
      <c r="K168" s="529">
        <f t="shared" si="16"/>
        <v>0</v>
      </c>
      <c r="L168" s="529">
        <f t="shared" si="18"/>
        <v>0.01</v>
      </c>
      <c r="M168" s="446">
        <v>0.04</v>
      </c>
      <c r="N168" s="447">
        <f t="shared" si="15"/>
        <v>5.0000000000000001E-3</v>
      </c>
      <c r="O168" s="748"/>
      <c r="P168" s="514" t="s">
        <v>2259</v>
      </c>
      <c r="Q168" s="514" t="s">
        <v>2259</v>
      </c>
      <c r="R168" s="514" t="s">
        <v>2257</v>
      </c>
      <c r="S168" s="600" t="s">
        <v>102</v>
      </c>
    </row>
    <row r="169" spans="1:19" ht="42.75" x14ac:dyDescent="0.25">
      <c r="A169" s="742"/>
      <c r="B169" s="461">
        <v>22</v>
      </c>
      <c r="C169" s="386" t="s">
        <v>779</v>
      </c>
      <c r="D169" s="579" t="s">
        <v>780</v>
      </c>
      <c r="E169" s="530" t="s">
        <v>196</v>
      </c>
      <c r="F169" s="372"/>
      <c r="G169" s="372" t="s">
        <v>475</v>
      </c>
      <c r="H169" s="372" t="s">
        <v>22</v>
      </c>
      <c r="I169" s="383" t="b">
        <f>IF($F169="X",IF($H169=Tablero!$B$12,Tablero!$A$12,IF($H169=Tablero!$B$13,Tablero!$A$13,IF($H169=Tablero!$B$14,Tablero!$A$14,IF($H169=Tablero!$B$15,Tablero!$A$15,)))))</f>
        <v>0</v>
      </c>
      <c r="J169" s="383">
        <f>IF($G169="X",IF($H169=Tablero!$E$12,Tablero!$D$12,IF($H169=Tablero!$E$13,Tablero!$D$13,IF($H169=Tablero!$E$14,Tablero!$D$14,IF($H169=Tablero!$E$15,Tablero!$D$15,)))))</f>
        <v>1</v>
      </c>
      <c r="K169" s="529">
        <f t="shared" si="16"/>
        <v>0</v>
      </c>
      <c r="L169" s="529">
        <f t="shared" si="18"/>
        <v>6.2500000000000003E-3</v>
      </c>
      <c r="M169" s="446">
        <v>0.05</v>
      </c>
      <c r="N169" s="447">
        <f t="shared" si="15"/>
        <v>6.2500000000000003E-3</v>
      </c>
      <c r="O169" s="748"/>
      <c r="P169" s="514" t="s">
        <v>2259</v>
      </c>
      <c r="Q169" s="514" t="s">
        <v>2259</v>
      </c>
      <c r="R169" s="514" t="s">
        <v>2258</v>
      </c>
      <c r="S169" s="600" t="s">
        <v>48</v>
      </c>
    </row>
    <row r="170" spans="1:19" ht="42.75" x14ac:dyDescent="0.25">
      <c r="A170" s="742"/>
      <c r="B170" s="461">
        <v>23</v>
      </c>
      <c r="C170" s="386" t="s">
        <v>781</v>
      </c>
      <c r="D170" s="593" t="s">
        <v>782</v>
      </c>
      <c r="E170" s="530" t="s">
        <v>196</v>
      </c>
      <c r="F170" s="372"/>
      <c r="G170" s="372" t="s">
        <v>475</v>
      </c>
      <c r="H170" s="372" t="s">
        <v>22</v>
      </c>
      <c r="I170" s="383" t="b">
        <f>IF($F170="X",IF($H170=Tablero!$B$12,Tablero!$A$12,IF($H170=Tablero!$B$13,Tablero!$A$13,IF($H170=Tablero!$B$14,Tablero!$A$14,IF($H170=Tablero!$B$15,Tablero!$A$15,)))))</f>
        <v>0</v>
      </c>
      <c r="J170" s="383">
        <f>IF($G170="X",IF($H170=Tablero!$E$12,Tablero!$D$12,IF($H170=Tablero!$E$13,Tablero!$D$13,IF($H170=Tablero!$E$14,Tablero!$D$14,IF($H170=Tablero!$E$15,Tablero!$D$15,)))))</f>
        <v>1</v>
      </c>
      <c r="K170" s="529">
        <f t="shared" si="16"/>
        <v>0</v>
      </c>
      <c r="L170" s="529">
        <f t="shared" si="18"/>
        <v>6.2500000000000003E-3</v>
      </c>
      <c r="M170" s="446">
        <v>0.05</v>
      </c>
      <c r="N170" s="447">
        <f t="shared" si="15"/>
        <v>6.2500000000000003E-3</v>
      </c>
      <c r="O170" s="748"/>
      <c r="P170" s="514" t="s">
        <v>71</v>
      </c>
      <c r="Q170" s="514" t="s">
        <v>71</v>
      </c>
      <c r="R170" s="514" t="s">
        <v>2257</v>
      </c>
      <c r="S170" s="600" t="s">
        <v>102</v>
      </c>
    </row>
    <row r="171" spans="1:19" ht="28.5" x14ac:dyDescent="0.25">
      <c r="A171" s="742"/>
      <c r="B171" s="461">
        <v>24</v>
      </c>
      <c r="C171" s="386" t="s">
        <v>783</v>
      </c>
      <c r="D171" s="382" t="s">
        <v>784</v>
      </c>
      <c r="E171" s="530" t="s">
        <v>160</v>
      </c>
      <c r="F171" s="372"/>
      <c r="G171" s="372" t="s">
        <v>475</v>
      </c>
      <c r="H171" s="372" t="s">
        <v>25</v>
      </c>
      <c r="I171" s="383" t="b">
        <f>IF($F171="X",IF($H171=Tablero!$B$12,Tablero!$A$12,IF($H171=Tablero!$B$13,Tablero!$A$13,IF($H171=Tablero!$B$14,Tablero!$A$14,IF($H171=Tablero!$B$15,Tablero!$A$15,)))))</f>
        <v>0</v>
      </c>
      <c r="J171" s="383">
        <f>IF($G171="X",IF($H171=Tablero!$E$12,Tablero!$D$12,IF($H171=Tablero!$E$13,Tablero!$D$13,IF($H171=Tablero!$E$14,Tablero!$D$14,IF($H171=Tablero!$E$15,Tablero!$D$15,)))))</f>
        <v>2</v>
      </c>
      <c r="K171" s="529">
        <f t="shared" si="16"/>
        <v>0</v>
      </c>
      <c r="L171" s="529">
        <f t="shared" si="18"/>
        <v>7.4999999999999997E-3</v>
      </c>
      <c r="M171" s="446">
        <v>0.03</v>
      </c>
      <c r="N171" s="447">
        <f t="shared" ref="N171:N200" si="19">M171*$M$267</f>
        <v>3.7499999999999999E-3</v>
      </c>
      <c r="O171" s="748"/>
      <c r="P171" s="514" t="s">
        <v>125</v>
      </c>
      <c r="Q171" s="514" t="s">
        <v>46</v>
      </c>
      <c r="R171" s="514" t="s">
        <v>56</v>
      </c>
      <c r="S171" s="600" t="s">
        <v>102</v>
      </c>
    </row>
    <row r="172" spans="1:19" ht="29.25" thickBot="1" x14ac:dyDescent="0.3">
      <c r="A172" s="742"/>
      <c r="B172" s="491">
        <v>25</v>
      </c>
      <c r="C172" s="570" t="s">
        <v>785</v>
      </c>
      <c r="D172" s="418" t="s">
        <v>786</v>
      </c>
      <c r="E172" s="534" t="s">
        <v>160</v>
      </c>
      <c r="F172" s="368"/>
      <c r="G172" s="368" t="s">
        <v>475</v>
      </c>
      <c r="H172" s="368" t="s">
        <v>25</v>
      </c>
      <c r="I172" s="383" t="b">
        <f>IF($F172="X",IF($H172=Tablero!$B$12,Tablero!$A$12,IF($H172=Tablero!$B$13,Tablero!$A$13,IF($H172=Tablero!$B$14,Tablero!$A$14,IF($H172=Tablero!$B$15,Tablero!$A$15,)))))</f>
        <v>0</v>
      </c>
      <c r="J172" s="383">
        <f>IF($G172="X",IF($H172=Tablero!$E$12,Tablero!$D$12,IF($H172=Tablero!$E$13,Tablero!$D$13,IF($H172=Tablero!$E$14,Tablero!$D$14,IF($H172=Tablero!$E$15,Tablero!$D$15,)))))</f>
        <v>2</v>
      </c>
      <c r="K172" s="536">
        <f t="shared" si="16"/>
        <v>0</v>
      </c>
      <c r="L172" s="529">
        <f t="shared" si="18"/>
        <v>7.4999999999999997E-3</v>
      </c>
      <c r="M172" s="537">
        <v>0.03</v>
      </c>
      <c r="N172" s="538">
        <f t="shared" si="19"/>
        <v>3.7499999999999999E-3</v>
      </c>
      <c r="O172" s="749"/>
      <c r="P172" s="510" t="s">
        <v>125</v>
      </c>
      <c r="Q172" s="510" t="s">
        <v>120</v>
      </c>
      <c r="R172" s="510" t="s">
        <v>56</v>
      </c>
      <c r="S172" s="603" t="s">
        <v>48</v>
      </c>
    </row>
    <row r="173" spans="1:19" ht="127.5" customHeight="1" x14ac:dyDescent="0.25">
      <c r="A173" s="743" t="s">
        <v>787</v>
      </c>
      <c r="B173" s="543">
        <v>1</v>
      </c>
      <c r="C173" s="500" t="s">
        <v>788</v>
      </c>
      <c r="D173" s="594" t="s">
        <v>789</v>
      </c>
      <c r="E173" s="539" t="s">
        <v>196</v>
      </c>
      <c r="F173" s="459"/>
      <c r="G173" s="459" t="s">
        <v>475</v>
      </c>
      <c r="H173" s="459" t="s">
        <v>22</v>
      </c>
      <c r="I173" s="442" t="b">
        <f>IF($F173="X",IF($H173=Tablero!$B$12,Tablero!$A$12,IF($H173=Tablero!$B$13,Tablero!$A$13,IF($H173=Tablero!$B$14,Tablero!$A$14,IF($H173=Tablero!$B$15,Tablero!$A$15,)))))</f>
        <v>0</v>
      </c>
      <c r="J173" s="442">
        <f>IF($G173="X",IF($H173=Tablero!$E$12,Tablero!$D$12,IF($H173=Tablero!$E$13,Tablero!$D$13,IF($H173=Tablero!$E$14,Tablero!$D$14,IF($H173=Tablero!$E$15,Tablero!$D$15,)))))</f>
        <v>1</v>
      </c>
      <c r="K173" s="541">
        <f t="shared" si="16"/>
        <v>0</v>
      </c>
      <c r="L173" s="541">
        <f t="shared" si="17"/>
        <v>7.4999999999999997E-3</v>
      </c>
      <c r="M173" s="443">
        <v>0.06</v>
      </c>
      <c r="N173" s="444">
        <f t="shared" si="19"/>
        <v>7.4999999999999997E-3</v>
      </c>
      <c r="O173" s="747">
        <f>SUM(M173:M187)</f>
        <v>1</v>
      </c>
      <c r="P173" s="513" t="s">
        <v>50</v>
      </c>
      <c r="Q173" s="513" t="s">
        <v>50</v>
      </c>
      <c r="R173" s="513" t="s">
        <v>2256</v>
      </c>
      <c r="S173" s="604" t="s">
        <v>63</v>
      </c>
    </row>
    <row r="174" spans="1:19" ht="42.75" x14ac:dyDescent="0.25">
      <c r="A174" s="744"/>
      <c r="B174" s="367">
        <v>2</v>
      </c>
      <c r="C174" s="386" t="s">
        <v>790</v>
      </c>
      <c r="D174" s="382" t="s">
        <v>791</v>
      </c>
      <c r="E174" s="389" t="s">
        <v>196</v>
      </c>
      <c r="F174" s="372" t="s">
        <v>475</v>
      </c>
      <c r="G174" s="372"/>
      <c r="H174" s="372" t="s">
        <v>25</v>
      </c>
      <c r="I174" s="383">
        <f>IF($F174="X",IF($H174=Tablero!$B$12,Tablero!$A$12,IF($H174=Tablero!$B$13,Tablero!$A$13,IF($H174=Tablero!$B$14,Tablero!$A$14,IF($H174=Tablero!$B$15,Tablero!$A$15,)))))</f>
        <v>3</v>
      </c>
      <c r="J174" s="383" t="b">
        <f>IF($G174="X",IF($H174=Tablero!$E$12,Tablero!$D$12,IF($H174=Tablero!$E$13,Tablero!$D$13,IF($H174=Tablero!$E$14,Tablero!$D$14,IF($H174=Tablero!$E$15,Tablero!$D$15,)))))</f>
        <v>0</v>
      </c>
      <c r="K174" s="529">
        <f t="shared" si="16"/>
        <v>1.8750000000000003E-2</v>
      </c>
      <c r="L174" s="529">
        <f t="shared" si="17"/>
        <v>0</v>
      </c>
      <c r="M174" s="446">
        <v>0.05</v>
      </c>
      <c r="N174" s="447">
        <f t="shared" si="19"/>
        <v>6.2500000000000003E-3</v>
      </c>
      <c r="O174" s="748"/>
      <c r="P174" s="514" t="s">
        <v>77</v>
      </c>
      <c r="Q174" s="514" t="s">
        <v>77</v>
      </c>
      <c r="R174" s="514" t="s">
        <v>59</v>
      </c>
      <c r="S174" s="600" t="s">
        <v>48</v>
      </c>
    </row>
    <row r="175" spans="1:19" ht="85.5" x14ac:dyDescent="0.25">
      <c r="A175" s="744"/>
      <c r="B175" s="367">
        <v>3</v>
      </c>
      <c r="C175" s="386" t="s">
        <v>792</v>
      </c>
      <c r="D175" s="382" t="s">
        <v>793</v>
      </c>
      <c r="E175" s="389" t="s">
        <v>160</v>
      </c>
      <c r="F175" s="372" t="s">
        <v>475</v>
      </c>
      <c r="G175" s="372"/>
      <c r="H175" s="395" t="s">
        <v>25</v>
      </c>
      <c r="I175" s="383">
        <f>IF($F175="X",IF($H175=Tablero!$B$12,Tablero!$A$12,IF($H175=Tablero!$B$13,Tablero!$A$13,IF($H175=Tablero!$B$14,Tablero!$A$14,IF($H175=Tablero!$B$15,Tablero!$A$15,)))))</f>
        <v>3</v>
      </c>
      <c r="J175" s="383" t="b">
        <f>IF($G175="X",IF($H175=Tablero!$E$12,Tablero!$D$12,IF($H175=Tablero!$E$13,Tablero!$D$13,IF($H175=Tablero!$E$14,Tablero!$D$14,IF($H175=Tablero!$E$15,Tablero!$D$15,)))))</f>
        <v>0</v>
      </c>
      <c r="K175" s="529">
        <f t="shared" si="16"/>
        <v>1.4999999999999999E-2</v>
      </c>
      <c r="L175" s="529">
        <f t="shared" si="17"/>
        <v>0</v>
      </c>
      <c r="M175" s="446">
        <v>0.04</v>
      </c>
      <c r="N175" s="447">
        <f t="shared" si="19"/>
        <v>5.0000000000000001E-3</v>
      </c>
      <c r="O175" s="748"/>
      <c r="P175" s="514" t="s">
        <v>99</v>
      </c>
      <c r="Q175" s="514" t="s">
        <v>133</v>
      </c>
      <c r="R175" s="514" t="s">
        <v>62</v>
      </c>
      <c r="S175" s="600" t="s">
        <v>102</v>
      </c>
    </row>
    <row r="176" spans="1:19" ht="75.75" customHeight="1" x14ac:dyDescent="0.25">
      <c r="A176" s="744"/>
      <c r="B176" s="367">
        <v>4</v>
      </c>
      <c r="C176" s="386" t="s">
        <v>794</v>
      </c>
      <c r="D176" s="387" t="s">
        <v>795</v>
      </c>
      <c r="E176" s="389" t="s">
        <v>160</v>
      </c>
      <c r="F176" s="372"/>
      <c r="G176" s="372" t="s">
        <v>475</v>
      </c>
      <c r="H176" s="395" t="s">
        <v>25</v>
      </c>
      <c r="I176" s="383" t="b">
        <f>IF($F176="X",IF($H176=Tablero!$B$12,Tablero!$A$12,IF($H176=Tablero!$B$13,Tablero!$A$13,IF($H176=Tablero!$B$14,Tablero!$A$14,IF($H176=Tablero!$B$15,Tablero!$A$15,)))))</f>
        <v>0</v>
      </c>
      <c r="J176" s="383">
        <f>IF($G176="X",IF($H176=Tablero!$E$12,Tablero!$D$12,IF($H176=Tablero!$E$13,Tablero!$D$13,IF($H176=Tablero!$E$14,Tablero!$D$14,IF($H176=Tablero!$E$15,Tablero!$D$15,)))))</f>
        <v>2</v>
      </c>
      <c r="K176" s="529">
        <f t="shared" si="16"/>
        <v>0</v>
      </c>
      <c r="L176" s="529">
        <f t="shared" si="17"/>
        <v>1.4999999999999999E-2</v>
      </c>
      <c r="M176" s="446">
        <v>0.06</v>
      </c>
      <c r="N176" s="447">
        <f t="shared" si="19"/>
        <v>7.4999999999999997E-3</v>
      </c>
      <c r="O176" s="748"/>
      <c r="P176" s="514" t="s">
        <v>99</v>
      </c>
      <c r="Q176" s="514" t="s">
        <v>133</v>
      </c>
      <c r="R176" s="514" t="s">
        <v>62</v>
      </c>
      <c r="S176" s="600" t="s">
        <v>48</v>
      </c>
    </row>
    <row r="177" spans="1:19" ht="42.75" x14ac:dyDescent="0.25">
      <c r="A177" s="744"/>
      <c r="B177" s="367">
        <v>5</v>
      </c>
      <c r="C177" s="386" t="s">
        <v>796</v>
      </c>
      <c r="D177" s="574" t="s">
        <v>797</v>
      </c>
      <c r="E177" s="389" t="s">
        <v>160</v>
      </c>
      <c r="F177" s="372" t="s">
        <v>475</v>
      </c>
      <c r="G177" s="372"/>
      <c r="H177" s="395" t="s">
        <v>25</v>
      </c>
      <c r="I177" s="383">
        <f>IF($F177="X",IF($H177=Tablero!$B$12,Tablero!$A$12,IF($H177=Tablero!$B$13,Tablero!$A$13,IF($H177=Tablero!$B$14,Tablero!$A$14,IF($H177=Tablero!$B$15,Tablero!$A$15,)))))</f>
        <v>3</v>
      </c>
      <c r="J177" s="383" t="b">
        <f>IF($G177="X",IF($H177=Tablero!$E$12,Tablero!$D$12,IF($H177=Tablero!$E$13,Tablero!$D$13,IF($H177=Tablero!$E$14,Tablero!$D$14,IF($H177=Tablero!$E$15,Tablero!$D$15,)))))</f>
        <v>0</v>
      </c>
      <c r="K177" s="529">
        <f t="shared" si="16"/>
        <v>2.2499999999999999E-2</v>
      </c>
      <c r="L177" s="529">
        <f t="shared" si="17"/>
        <v>0</v>
      </c>
      <c r="M177" s="446">
        <v>0.06</v>
      </c>
      <c r="N177" s="447">
        <f t="shared" si="19"/>
        <v>7.4999999999999997E-3</v>
      </c>
      <c r="O177" s="748"/>
      <c r="P177" s="514" t="s">
        <v>99</v>
      </c>
      <c r="Q177" s="514" t="s">
        <v>133</v>
      </c>
      <c r="R177" s="514" t="s">
        <v>62</v>
      </c>
      <c r="S177" s="600" t="s">
        <v>48</v>
      </c>
    </row>
    <row r="178" spans="1:19" ht="57" x14ac:dyDescent="0.25">
      <c r="A178" s="744"/>
      <c r="B178" s="367">
        <v>6</v>
      </c>
      <c r="C178" s="386" t="s">
        <v>798</v>
      </c>
      <c r="D178" s="373" t="s">
        <v>799</v>
      </c>
      <c r="E178" s="389" t="s">
        <v>160</v>
      </c>
      <c r="F178" s="372"/>
      <c r="G178" s="372" t="s">
        <v>475</v>
      </c>
      <c r="H178" s="372" t="s">
        <v>22</v>
      </c>
      <c r="I178" s="383" t="b">
        <f>IF($F178="X",IF($H178=Tablero!$B$12,Tablero!$A$12,IF($H178=Tablero!$B$13,Tablero!$A$13,IF($H178=Tablero!$B$14,Tablero!$A$14,IF($H178=Tablero!$B$15,Tablero!$A$15,)))))</f>
        <v>0</v>
      </c>
      <c r="J178" s="383">
        <f>IF($G178="X",IF($H178=Tablero!$E$12,Tablero!$D$12,IF($H178=Tablero!$E$13,Tablero!$D$13,IF($H178=Tablero!$E$14,Tablero!$D$14,IF($H178=Tablero!$E$15,Tablero!$D$15,)))))</f>
        <v>1</v>
      </c>
      <c r="K178" s="529">
        <f t="shared" si="16"/>
        <v>0</v>
      </c>
      <c r="L178" s="529">
        <f t="shared" si="17"/>
        <v>8.7500000000000008E-3</v>
      </c>
      <c r="M178" s="446">
        <v>7.0000000000000007E-2</v>
      </c>
      <c r="N178" s="447">
        <f t="shared" si="19"/>
        <v>8.7500000000000008E-3</v>
      </c>
      <c r="O178" s="748"/>
      <c r="P178" s="514" t="s">
        <v>58</v>
      </c>
      <c r="Q178" s="514" t="s">
        <v>144</v>
      </c>
      <c r="R178" s="514" t="s">
        <v>94</v>
      </c>
      <c r="S178" s="600" t="s">
        <v>102</v>
      </c>
    </row>
    <row r="179" spans="1:19" ht="42.75" x14ac:dyDescent="0.25">
      <c r="A179" s="744"/>
      <c r="B179" s="367">
        <v>7</v>
      </c>
      <c r="C179" s="386" t="s">
        <v>800</v>
      </c>
      <c r="D179" s="574" t="s">
        <v>801</v>
      </c>
      <c r="E179" s="389" t="s">
        <v>196</v>
      </c>
      <c r="F179" s="553" t="s">
        <v>475</v>
      </c>
      <c r="G179" s="553"/>
      <c r="H179" s="372" t="s">
        <v>25</v>
      </c>
      <c r="I179" s="383">
        <f>IF($F179="X",IF($H179=Tablero!$B$12,Tablero!$A$12,IF($H179=Tablero!$B$13,Tablero!$A$13,IF($H179=Tablero!$B$14,Tablero!$A$14,IF($H179=Tablero!$B$15,Tablero!$A$15,)))))</f>
        <v>3</v>
      </c>
      <c r="J179" s="383" t="b">
        <f>IF($G179="X",IF($H179=Tablero!$E$12,Tablero!$D$12,IF($H179=Tablero!$E$13,Tablero!$D$13,IF($H179=Tablero!$E$14,Tablero!$D$14,IF($H179=Tablero!$E$15,Tablero!$D$15,)))))</f>
        <v>0</v>
      </c>
      <c r="K179" s="529">
        <f t="shared" si="16"/>
        <v>2.2499999999999999E-2</v>
      </c>
      <c r="L179" s="529">
        <f t="shared" si="17"/>
        <v>0</v>
      </c>
      <c r="M179" s="446">
        <v>0.06</v>
      </c>
      <c r="N179" s="447">
        <f t="shared" si="19"/>
        <v>7.4999999999999997E-3</v>
      </c>
      <c r="O179" s="748"/>
      <c r="P179" s="514" t="s">
        <v>146</v>
      </c>
      <c r="Q179" s="514" t="s">
        <v>46</v>
      </c>
      <c r="R179" s="514" t="s">
        <v>104</v>
      </c>
      <c r="S179" s="600" t="s">
        <v>48</v>
      </c>
    </row>
    <row r="180" spans="1:19" ht="69" customHeight="1" x14ac:dyDescent="0.25">
      <c r="A180" s="744"/>
      <c r="B180" s="367">
        <v>8</v>
      </c>
      <c r="C180" s="386" t="s">
        <v>802</v>
      </c>
      <c r="D180" s="574" t="s">
        <v>803</v>
      </c>
      <c r="E180" s="389" t="s">
        <v>187</v>
      </c>
      <c r="F180" s="553"/>
      <c r="G180" s="553" t="s">
        <v>475</v>
      </c>
      <c r="H180" s="372" t="s">
        <v>22</v>
      </c>
      <c r="I180" s="383" t="b">
        <f>IF($F180="X",IF($H180=Tablero!$B$12,Tablero!$A$12,IF($H180=Tablero!$B$13,Tablero!$A$13,IF($H180=Tablero!$B$14,Tablero!$A$14,IF($H180=Tablero!$B$15,Tablero!$A$15,)))))</f>
        <v>0</v>
      </c>
      <c r="J180" s="383">
        <f>IF($G180="X",IF($H180=Tablero!$E$12,Tablero!$D$12,IF($H180=Tablero!$E$13,Tablero!$D$13,IF($H180=Tablero!$E$14,Tablero!$D$14,IF($H180=Tablero!$E$15,Tablero!$D$15,)))))</f>
        <v>1</v>
      </c>
      <c r="K180" s="529">
        <f t="shared" si="16"/>
        <v>0</v>
      </c>
      <c r="L180" s="529">
        <f t="shared" si="17"/>
        <v>7.4999999999999997E-3</v>
      </c>
      <c r="M180" s="446">
        <v>0.06</v>
      </c>
      <c r="N180" s="447">
        <f t="shared" si="19"/>
        <v>7.4999999999999997E-3</v>
      </c>
      <c r="O180" s="748"/>
      <c r="P180" s="514" t="s">
        <v>145</v>
      </c>
      <c r="Q180" s="514" t="s">
        <v>145</v>
      </c>
      <c r="R180" s="514" t="s">
        <v>91</v>
      </c>
      <c r="S180" s="600" t="s">
        <v>102</v>
      </c>
    </row>
    <row r="181" spans="1:19" ht="85.5" x14ac:dyDescent="0.25">
      <c r="A181" s="744"/>
      <c r="B181" s="367">
        <v>9</v>
      </c>
      <c r="C181" s="386" t="s">
        <v>804</v>
      </c>
      <c r="D181" s="387" t="s">
        <v>805</v>
      </c>
      <c r="E181" s="389" t="s">
        <v>160</v>
      </c>
      <c r="F181" s="372" t="s">
        <v>475</v>
      </c>
      <c r="G181" s="372"/>
      <c r="H181" s="372" t="s">
        <v>26</v>
      </c>
      <c r="I181" s="383">
        <f>IF($F181="X",IF($H181=Tablero!$B$12,Tablero!$A$12,IF($H181=Tablero!$B$13,Tablero!$A$13,IF($H181=Tablero!$B$14,Tablero!$A$14,IF($H181=Tablero!$B$15,Tablero!$A$15,)))))</f>
        <v>2</v>
      </c>
      <c r="J181" s="383" t="b">
        <f>IF($G181="X",IF($H181=Tablero!$E$12,Tablero!$D$12,IF($H181=Tablero!$E$13,Tablero!$D$13,IF($H181=Tablero!$E$14,Tablero!$D$14,IF($H181=Tablero!$E$15,Tablero!$D$15,)))))</f>
        <v>0</v>
      </c>
      <c r="K181" s="529">
        <f t="shared" si="16"/>
        <v>7.4999999999999997E-3</v>
      </c>
      <c r="L181" s="529">
        <f t="shared" si="17"/>
        <v>0</v>
      </c>
      <c r="M181" s="446">
        <v>0.03</v>
      </c>
      <c r="N181" s="447">
        <f t="shared" si="19"/>
        <v>3.7499999999999999E-3</v>
      </c>
      <c r="O181" s="748"/>
      <c r="P181" s="514" t="s">
        <v>140</v>
      </c>
      <c r="Q181" s="514" t="s">
        <v>140</v>
      </c>
      <c r="R181" s="514" t="s">
        <v>100</v>
      </c>
      <c r="S181" s="600" t="s">
        <v>119</v>
      </c>
    </row>
    <row r="182" spans="1:19" ht="28.5" x14ac:dyDescent="0.25">
      <c r="A182" s="744"/>
      <c r="B182" s="367">
        <v>10</v>
      </c>
      <c r="C182" s="386" t="s">
        <v>806</v>
      </c>
      <c r="D182" s="382" t="s">
        <v>807</v>
      </c>
      <c r="E182" s="389" t="s">
        <v>160</v>
      </c>
      <c r="F182" s="372" t="s">
        <v>475</v>
      </c>
      <c r="G182" s="372"/>
      <c r="H182" s="372" t="s">
        <v>25</v>
      </c>
      <c r="I182" s="383">
        <f>IF($F182="X",IF($H182=Tablero!$B$12,Tablero!$A$12,IF($H182=Tablero!$B$13,Tablero!$A$13,IF($H182=Tablero!$B$14,Tablero!$A$14,IF($H182=Tablero!$B$15,Tablero!$A$15,)))))</f>
        <v>3</v>
      </c>
      <c r="J182" s="383" t="b">
        <f>IF($G182="X",IF($H182=Tablero!$E$12,Tablero!$D$12,IF($H182=Tablero!$E$13,Tablero!$D$13,IF($H182=Tablero!$E$14,Tablero!$D$14,IF($H182=Tablero!$E$15,Tablero!$D$15,)))))</f>
        <v>0</v>
      </c>
      <c r="K182" s="529">
        <f t="shared" si="16"/>
        <v>2.2499999999999999E-2</v>
      </c>
      <c r="L182" s="529">
        <f t="shared" ref="L182:L187" si="20">IF($G182="x",$N182*$J182,0)</f>
        <v>0</v>
      </c>
      <c r="M182" s="446">
        <v>0.06</v>
      </c>
      <c r="N182" s="447">
        <f t="shared" si="19"/>
        <v>7.4999999999999997E-3</v>
      </c>
      <c r="O182" s="748"/>
      <c r="P182" s="514" t="s">
        <v>129</v>
      </c>
      <c r="Q182" s="514" t="s">
        <v>123</v>
      </c>
      <c r="R182" s="514" t="s">
        <v>56</v>
      </c>
      <c r="S182" s="600" t="s">
        <v>48</v>
      </c>
    </row>
    <row r="183" spans="1:19" ht="94.5" customHeight="1" x14ac:dyDescent="0.25">
      <c r="A183" s="744"/>
      <c r="B183" s="367">
        <v>11</v>
      </c>
      <c r="C183" s="384" t="s">
        <v>808</v>
      </c>
      <c r="D183" s="574" t="s">
        <v>809</v>
      </c>
      <c r="E183" s="389" t="s">
        <v>160</v>
      </c>
      <c r="F183" s="372" t="s">
        <v>475</v>
      </c>
      <c r="G183" s="372"/>
      <c r="H183" s="372" t="s">
        <v>22</v>
      </c>
      <c r="I183" s="383">
        <f>IF($F183="X",IF($H183=Tablero!$B$12,Tablero!$A$12,IF($H183=Tablero!$B$13,Tablero!$A$13,IF($H183=Tablero!$B$14,Tablero!$A$14,IF($H183=Tablero!$B$15,Tablero!$A$15,)))))</f>
        <v>4</v>
      </c>
      <c r="J183" s="383" t="b">
        <f>IF($G183="X",IF($H183=Tablero!$E$12,Tablero!$D$12,IF($H183=Tablero!$E$13,Tablero!$D$13,IF($H183=Tablero!$E$14,Tablero!$D$14,IF($H183=Tablero!$E$15,Tablero!$D$15,)))))</f>
        <v>0</v>
      </c>
      <c r="K183" s="529">
        <f t="shared" si="16"/>
        <v>0.05</v>
      </c>
      <c r="L183" s="529">
        <f t="shared" si="20"/>
        <v>0</v>
      </c>
      <c r="M183" s="446">
        <v>0.1</v>
      </c>
      <c r="N183" s="447">
        <f t="shared" si="19"/>
        <v>1.2500000000000001E-2</v>
      </c>
      <c r="O183" s="748"/>
      <c r="P183" s="514" t="s">
        <v>127</v>
      </c>
      <c r="Q183" s="514" t="s">
        <v>135</v>
      </c>
      <c r="R183" s="514" t="s">
        <v>53</v>
      </c>
      <c r="S183" s="600" t="s">
        <v>48</v>
      </c>
    </row>
    <row r="184" spans="1:19" ht="384.75" x14ac:dyDescent="0.25">
      <c r="A184" s="744"/>
      <c r="B184" s="367">
        <v>12</v>
      </c>
      <c r="C184" s="386" t="s">
        <v>810</v>
      </c>
      <c r="D184" s="382" t="s">
        <v>811</v>
      </c>
      <c r="E184" s="389" t="s">
        <v>160</v>
      </c>
      <c r="F184" s="553" t="s">
        <v>475</v>
      </c>
      <c r="G184" s="553"/>
      <c r="H184" s="372" t="s">
        <v>22</v>
      </c>
      <c r="I184" s="383">
        <f>IF($F184="X",IF($H184=Tablero!$B$12,Tablero!$A$12,IF($H184=Tablero!$B$13,Tablero!$A$13,IF($H184=Tablero!$B$14,Tablero!$A$14,IF($H184=Tablero!$B$15,Tablero!$A$15,)))))</f>
        <v>4</v>
      </c>
      <c r="J184" s="383" t="b">
        <f>IF($G184="X",IF($H184=Tablero!$E$12,Tablero!$D$12,IF($H184=Tablero!$E$13,Tablero!$D$13,IF($H184=Tablero!$E$14,Tablero!$D$14,IF($H184=Tablero!$E$15,Tablero!$D$15,)))))</f>
        <v>0</v>
      </c>
      <c r="K184" s="529">
        <f t="shared" si="16"/>
        <v>0.05</v>
      </c>
      <c r="L184" s="529">
        <f t="shared" si="20"/>
        <v>0</v>
      </c>
      <c r="M184" s="554">
        <v>0.1</v>
      </c>
      <c r="N184" s="447">
        <f t="shared" si="19"/>
        <v>1.2500000000000001E-2</v>
      </c>
      <c r="O184" s="748"/>
      <c r="P184" s="514" t="s">
        <v>133</v>
      </c>
      <c r="Q184" s="514" t="s">
        <v>133</v>
      </c>
      <c r="R184" s="514" t="s">
        <v>53</v>
      </c>
      <c r="S184" s="600" t="s">
        <v>63</v>
      </c>
    </row>
    <row r="185" spans="1:19" ht="326.25" customHeight="1" x14ac:dyDescent="0.25">
      <c r="A185" s="744"/>
      <c r="B185" s="367">
        <v>13</v>
      </c>
      <c r="C185" s="386" t="s">
        <v>812</v>
      </c>
      <c r="D185" s="382" t="s">
        <v>813</v>
      </c>
      <c r="E185" s="389" t="s">
        <v>160</v>
      </c>
      <c r="F185" s="553" t="s">
        <v>475</v>
      </c>
      <c r="G185" s="553"/>
      <c r="H185" s="372" t="s">
        <v>22</v>
      </c>
      <c r="I185" s="383">
        <f>IF($F185="X",IF($H185=Tablero!$B$12,Tablero!$A$12,IF($H185=Tablero!$B$13,Tablero!$A$13,IF($H185=Tablero!$B$14,Tablero!$A$14,IF($H185=Tablero!$B$15,Tablero!$A$15,)))))</f>
        <v>4</v>
      </c>
      <c r="J185" s="383" t="b">
        <f>IF($G185="X",IF($H185=Tablero!$E$12,Tablero!$D$12,IF($H185=Tablero!$E$13,Tablero!$D$13,IF($H185=Tablero!$E$14,Tablero!$D$14,IF($H185=Tablero!$E$15,Tablero!$D$15,)))))</f>
        <v>0</v>
      </c>
      <c r="K185" s="529">
        <f t="shared" si="16"/>
        <v>0.05</v>
      </c>
      <c r="L185" s="529">
        <f t="shared" si="20"/>
        <v>0</v>
      </c>
      <c r="M185" s="446">
        <v>0.1</v>
      </c>
      <c r="N185" s="447">
        <f t="shared" si="19"/>
        <v>1.2500000000000001E-2</v>
      </c>
      <c r="O185" s="748"/>
      <c r="P185" s="514" t="s">
        <v>133</v>
      </c>
      <c r="Q185" s="514" t="s">
        <v>133</v>
      </c>
      <c r="R185" s="514" t="s">
        <v>53</v>
      </c>
      <c r="S185" s="600" t="s">
        <v>63</v>
      </c>
    </row>
    <row r="186" spans="1:19" ht="114" x14ac:dyDescent="0.25">
      <c r="A186" s="744"/>
      <c r="B186" s="367">
        <v>14</v>
      </c>
      <c r="C186" s="386" t="s">
        <v>814</v>
      </c>
      <c r="D186" s="382" t="s">
        <v>815</v>
      </c>
      <c r="E186" s="389" t="s">
        <v>196</v>
      </c>
      <c r="F186" s="553"/>
      <c r="G186" s="553" t="s">
        <v>475</v>
      </c>
      <c r="H186" s="391" t="s">
        <v>22</v>
      </c>
      <c r="I186" s="383" t="b">
        <f>IF($F186="X",IF($H186=Tablero!$B$12,Tablero!$A$12,IF($H186=Tablero!$B$13,Tablero!$A$13,IF($H186=Tablero!$B$14,Tablero!$A$14,IF($H186=Tablero!$B$15,Tablero!$A$15,)))))</f>
        <v>0</v>
      </c>
      <c r="J186" s="383">
        <f>IF($G186="X",IF($H186=Tablero!$E$12,Tablero!$D$12,IF($H186=Tablero!$E$13,Tablero!$D$13,IF($H186=Tablero!$E$14,Tablero!$D$14,IF($H186=Tablero!$E$15,Tablero!$D$15,)))))</f>
        <v>1</v>
      </c>
      <c r="K186" s="529">
        <f t="shared" si="16"/>
        <v>0</v>
      </c>
      <c r="L186" s="529">
        <f t="shared" si="20"/>
        <v>1.125E-2</v>
      </c>
      <c r="M186" s="446">
        <v>0.09</v>
      </c>
      <c r="N186" s="447">
        <f t="shared" si="19"/>
        <v>1.125E-2</v>
      </c>
      <c r="O186" s="748"/>
      <c r="P186" s="514" t="s">
        <v>133</v>
      </c>
      <c r="Q186" s="514" t="s">
        <v>133</v>
      </c>
      <c r="R186" s="514" t="s">
        <v>53</v>
      </c>
      <c r="S186" s="600" t="s">
        <v>48</v>
      </c>
    </row>
    <row r="187" spans="1:19" ht="43.5" thickBot="1" x14ac:dyDescent="0.3">
      <c r="A187" s="746"/>
      <c r="B187" s="478">
        <v>15</v>
      </c>
      <c r="C187" s="547" t="s">
        <v>816</v>
      </c>
      <c r="D187" s="595" t="s">
        <v>817</v>
      </c>
      <c r="E187" s="548" t="s">
        <v>160</v>
      </c>
      <c r="F187" s="555"/>
      <c r="G187" s="555" t="s">
        <v>475</v>
      </c>
      <c r="H187" s="549" t="s">
        <v>25</v>
      </c>
      <c r="I187" s="454" t="b">
        <f>IF($F187="X",IF($H187=Tablero!$B$12,Tablero!$A$12,IF($H187=Tablero!$B$13,Tablero!$A$13,IF($H187=Tablero!$B$14,Tablero!$A$14,IF($H187=Tablero!$B$15,Tablero!$A$15,)))))</f>
        <v>0</v>
      </c>
      <c r="J187" s="454">
        <f>IF($G187="X",IF($H187=Tablero!$E$12,Tablero!$D$12,IF($H187=Tablero!$E$13,Tablero!$D$13,IF($H187=Tablero!$E$14,Tablero!$D$14,IF($H187=Tablero!$E$15,Tablero!$D$15,)))))</f>
        <v>2</v>
      </c>
      <c r="K187" s="550">
        <f t="shared" si="16"/>
        <v>0</v>
      </c>
      <c r="L187" s="550">
        <f t="shared" si="20"/>
        <v>1.4999999999999999E-2</v>
      </c>
      <c r="M187" s="455">
        <v>0.06</v>
      </c>
      <c r="N187" s="456">
        <f t="shared" si="19"/>
        <v>7.4999999999999997E-3</v>
      </c>
      <c r="O187" s="749"/>
      <c r="P187" s="516" t="s">
        <v>123</v>
      </c>
      <c r="Q187" s="516" t="s">
        <v>123</v>
      </c>
      <c r="R187" s="516" t="s">
        <v>56</v>
      </c>
      <c r="S187" s="605" t="s">
        <v>48</v>
      </c>
    </row>
    <row r="188" spans="1:19" ht="114" x14ac:dyDescent="0.25">
      <c r="A188" s="769" t="s">
        <v>387</v>
      </c>
      <c r="B188" s="556">
        <v>1</v>
      </c>
      <c r="C188" s="431" t="s">
        <v>818</v>
      </c>
      <c r="D188" s="589" t="s">
        <v>819</v>
      </c>
      <c r="E188" s="551" t="s">
        <v>196</v>
      </c>
      <c r="F188" s="385" t="s">
        <v>475</v>
      </c>
      <c r="G188" s="385"/>
      <c r="H188" s="385" t="s">
        <v>22</v>
      </c>
      <c r="I188" s="416">
        <f>IF($F188="X",IF($H188=Tablero!$B$12,Tablero!$A$12,IF($H188=Tablero!$B$13,Tablero!$A$13,IF($H188=Tablero!$B$14,Tablero!$A$14,IF($H188=Tablero!$B$15,Tablero!$A$15,)))))</f>
        <v>4</v>
      </c>
      <c r="J188" s="416" t="b">
        <f>IF($G188="X",IF($H188=Tablero!$E$12,Tablero!$D$12,IF($H188=Tablero!$E$13,Tablero!$D$13,IF($H188=Tablero!$E$14,Tablero!$D$14,IF($H188=Tablero!$E$15,Tablero!$D$15,)))))</f>
        <v>0</v>
      </c>
      <c r="K188" s="552">
        <f t="shared" si="16"/>
        <v>0.01</v>
      </c>
      <c r="L188" s="552">
        <f t="shared" si="17"/>
        <v>0</v>
      </c>
      <c r="M188" s="469">
        <v>0.02</v>
      </c>
      <c r="N188" s="470">
        <f t="shared" si="19"/>
        <v>2.5000000000000001E-3</v>
      </c>
      <c r="O188" s="770">
        <f>SUM(M188:M266)</f>
        <v>1.0000000000000007</v>
      </c>
      <c r="P188" s="511" t="s">
        <v>50</v>
      </c>
      <c r="Q188" s="511" t="s">
        <v>50</v>
      </c>
      <c r="R188" s="511" t="s">
        <v>2256</v>
      </c>
      <c r="S188" s="606" t="s">
        <v>102</v>
      </c>
    </row>
    <row r="189" spans="1:19" ht="71.25" x14ac:dyDescent="0.25">
      <c r="A189" s="744"/>
      <c r="B189" s="367">
        <v>2</v>
      </c>
      <c r="C189" s="386" t="s">
        <v>820</v>
      </c>
      <c r="D189" s="382" t="s">
        <v>821</v>
      </c>
      <c r="E189" s="389" t="s">
        <v>160</v>
      </c>
      <c r="F189" s="372" t="s">
        <v>475</v>
      </c>
      <c r="G189" s="372"/>
      <c r="H189" s="372" t="s">
        <v>22</v>
      </c>
      <c r="I189" s="383">
        <f>IF($F189="X",IF($H189=Tablero!$B$12,Tablero!$A$12,IF($H189=Tablero!$B$13,Tablero!$A$13,IF($H189=Tablero!$B$14,Tablero!$A$14,IF($H189=Tablero!$B$15,Tablero!$A$15,)))))</f>
        <v>4</v>
      </c>
      <c r="J189" s="383" t="b">
        <f>IF($G189="X",IF($H189=Tablero!$E$12,Tablero!$D$12,IF($H189=Tablero!$E$13,Tablero!$D$13,IF($H189=Tablero!$E$14,Tablero!$D$14,IF($H189=Tablero!$E$15,Tablero!$D$15,)))))</f>
        <v>0</v>
      </c>
      <c r="K189" s="529">
        <f t="shared" si="16"/>
        <v>0.01</v>
      </c>
      <c r="L189" s="529">
        <f>IF($G189="x",$N189*$J189,0)</f>
        <v>0</v>
      </c>
      <c r="M189" s="446">
        <v>0.02</v>
      </c>
      <c r="N189" s="447">
        <f t="shared" si="19"/>
        <v>2.5000000000000001E-3</v>
      </c>
      <c r="O189" s="770"/>
      <c r="P189" s="514" t="s">
        <v>50</v>
      </c>
      <c r="Q189" s="514" t="s">
        <v>50</v>
      </c>
      <c r="R189" s="514" t="s">
        <v>2256</v>
      </c>
      <c r="S189" s="600" t="s">
        <v>102</v>
      </c>
    </row>
    <row r="190" spans="1:19" ht="60" customHeight="1" x14ac:dyDescent="0.25">
      <c r="A190" s="744"/>
      <c r="B190" s="367">
        <v>3</v>
      </c>
      <c r="C190" s="386" t="s">
        <v>822</v>
      </c>
      <c r="D190" s="382" t="s">
        <v>823</v>
      </c>
      <c r="E190" s="389" t="s">
        <v>160</v>
      </c>
      <c r="F190" s="372" t="s">
        <v>475</v>
      </c>
      <c r="G190" s="372"/>
      <c r="H190" s="396" t="s">
        <v>22</v>
      </c>
      <c r="I190" s="383">
        <f>IF($F190="X",IF($H190=Tablero!$B$12,Tablero!$A$12,IF($H190=Tablero!$B$13,Tablero!$A$13,IF($H190=Tablero!$B$14,Tablero!$A$14,IF($H190=Tablero!$B$15,Tablero!$A$15,)))))</f>
        <v>4</v>
      </c>
      <c r="J190" s="383" t="b">
        <f>IF($G190="X",IF($H190=Tablero!$E$12,Tablero!$D$12,IF($H190=Tablero!$E$13,Tablero!$D$13,IF($H190=Tablero!$E$14,Tablero!$D$14,IF($H190=Tablero!$E$15,Tablero!$D$15,)))))</f>
        <v>0</v>
      </c>
      <c r="K190" s="529">
        <f t="shared" si="16"/>
        <v>1.4999999999999999E-2</v>
      </c>
      <c r="L190" s="529">
        <f t="shared" si="17"/>
        <v>0</v>
      </c>
      <c r="M190" s="446">
        <v>0.03</v>
      </c>
      <c r="N190" s="447">
        <f t="shared" si="19"/>
        <v>3.7499999999999999E-3</v>
      </c>
      <c r="O190" s="770"/>
      <c r="P190" s="514" t="s">
        <v>50</v>
      </c>
      <c r="Q190" s="514" t="s">
        <v>50</v>
      </c>
      <c r="R190" s="514" t="s">
        <v>2256</v>
      </c>
      <c r="S190" s="600" t="s">
        <v>48</v>
      </c>
    </row>
    <row r="191" spans="1:19" ht="45" customHeight="1" x14ac:dyDescent="0.25">
      <c r="A191" s="744"/>
      <c r="B191" s="367">
        <v>4</v>
      </c>
      <c r="C191" s="386" t="s">
        <v>824</v>
      </c>
      <c r="D191" s="382" t="s">
        <v>825</v>
      </c>
      <c r="E191" s="389" t="s">
        <v>196</v>
      </c>
      <c r="F191" s="372" t="s">
        <v>475</v>
      </c>
      <c r="G191" s="372"/>
      <c r="H191" s="372" t="s">
        <v>25</v>
      </c>
      <c r="I191" s="383">
        <f>IF($F191="X",IF($H191=Tablero!$B$12,Tablero!$A$12,IF($H191=Tablero!$B$13,Tablero!$A$13,IF($H191=Tablero!$B$14,Tablero!$A$14,IF($H191=Tablero!$B$15,Tablero!$A$15,)))))</f>
        <v>3</v>
      </c>
      <c r="J191" s="383" t="b">
        <f>IF($G191="X",IF($H191=Tablero!$E$12,Tablero!$D$12,IF($H191=Tablero!$E$13,Tablero!$D$13,IF($H191=Tablero!$E$14,Tablero!$D$14,IF($H191=Tablero!$E$15,Tablero!$D$15,)))))</f>
        <v>0</v>
      </c>
      <c r="K191" s="529">
        <f t="shared" si="16"/>
        <v>1.8749999999999999E-3</v>
      </c>
      <c r="L191" s="529">
        <f t="shared" si="17"/>
        <v>0</v>
      </c>
      <c r="M191" s="446">
        <v>5.0000000000000001E-3</v>
      </c>
      <c r="N191" s="447">
        <f t="shared" si="19"/>
        <v>6.2500000000000001E-4</v>
      </c>
      <c r="O191" s="770"/>
      <c r="P191" s="514" t="s">
        <v>50</v>
      </c>
      <c r="Q191" s="514" t="s">
        <v>50</v>
      </c>
      <c r="R191" s="514" t="s">
        <v>2256</v>
      </c>
      <c r="S191" s="600" t="s">
        <v>102</v>
      </c>
    </row>
    <row r="192" spans="1:19" ht="70.5" customHeight="1" x14ac:dyDescent="0.25">
      <c r="A192" s="744"/>
      <c r="B192" s="367">
        <v>5</v>
      </c>
      <c r="C192" s="571" t="s">
        <v>826</v>
      </c>
      <c r="D192" s="382" t="s">
        <v>827</v>
      </c>
      <c r="E192" s="389" t="s">
        <v>160</v>
      </c>
      <c r="F192" s="372"/>
      <c r="G192" s="372" t="s">
        <v>475</v>
      </c>
      <c r="H192" s="396" t="s">
        <v>22</v>
      </c>
      <c r="I192" s="383" t="b">
        <f>IF($F192="X",IF($H192=Tablero!$B$12,Tablero!$A$12,IF($H192=Tablero!$B$13,Tablero!$A$13,IF($H192=Tablero!$B$14,Tablero!$A$14,IF($H192=Tablero!$B$15,Tablero!$A$15,)))))</f>
        <v>0</v>
      </c>
      <c r="J192" s="383">
        <f>IF($G192="X",IF($H192=Tablero!$E$12,Tablero!$D$12,IF($H192=Tablero!$E$13,Tablero!$D$13,IF($H192=Tablero!$E$14,Tablero!$D$14,IF($H192=Tablero!$E$15,Tablero!$D$15,)))))</f>
        <v>1</v>
      </c>
      <c r="K192" s="529">
        <f t="shared" si="16"/>
        <v>0</v>
      </c>
      <c r="L192" s="529">
        <f t="shared" si="17"/>
        <v>1.25E-3</v>
      </c>
      <c r="M192" s="446">
        <v>0.01</v>
      </c>
      <c r="N192" s="447">
        <f t="shared" si="19"/>
        <v>1.25E-3</v>
      </c>
      <c r="O192" s="770"/>
      <c r="P192" s="514" t="s">
        <v>71</v>
      </c>
      <c r="Q192" s="514" t="s">
        <v>50</v>
      </c>
      <c r="R192" s="514" t="s">
        <v>2256</v>
      </c>
      <c r="S192" s="600" t="s">
        <v>102</v>
      </c>
    </row>
    <row r="193" spans="1:19" ht="90" customHeight="1" x14ac:dyDescent="0.25">
      <c r="A193" s="744"/>
      <c r="B193" s="367">
        <v>6</v>
      </c>
      <c r="C193" s="386" t="s">
        <v>828</v>
      </c>
      <c r="D193" s="382" t="s">
        <v>829</v>
      </c>
      <c r="E193" s="389" t="s">
        <v>196</v>
      </c>
      <c r="F193" s="372" t="s">
        <v>475</v>
      </c>
      <c r="G193" s="372"/>
      <c r="H193" s="395" t="s">
        <v>25</v>
      </c>
      <c r="I193" s="383">
        <f>IF($F193="X",IF($H193=Tablero!$B$12,Tablero!$A$12,IF($H193=Tablero!$B$13,Tablero!$A$13,IF($H193=Tablero!$B$14,Tablero!$A$14,IF($H193=Tablero!$B$15,Tablero!$A$15,)))))</f>
        <v>3</v>
      </c>
      <c r="J193" s="383" t="b">
        <f>IF($G193="X",IF($H193=Tablero!$E$12,Tablero!$D$12,IF($H193=Tablero!$E$13,Tablero!$D$13,IF($H193=Tablero!$E$14,Tablero!$D$14,IF($H193=Tablero!$E$15,Tablero!$D$15,)))))</f>
        <v>0</v>
      </c>
      <c r="K193" s="529">
        <f t="shared" si="16"/>
        <v>1.8749999999999999E-3</v>
      </c>
      <c r="L193" s="529">
        <f t="shared" si="17"/>
        <v>0</v>
      </c>
      <c r="M193" s="446">
        <v>5.0000000000000001E-3</v>
      </c>
      <c r="N193" s="447">
        <f t="shared" si="19"/>
        <v>6.2500000000000001E-4</v>
      </c>
      <c r="O193" s="770"/>
      <c r="P193" s="514" t="s">
        <v>142</v>
      </c>
      <c r="Q193" s="514" t="s">
        <v>142</v>
      </c>
      <c r="R193" s="514" t="s">
        <v>104</v>
      </c>
      <c r="S193" s="600" t="s">
        <v>102</v>
      </c>
    </row>
    <row r="194" spans="1:19" ht="104.25" customHeight="1" x14ac:dyDescent="0.25">
      <c r="A194" s="744"/>
      <c r="B194" s="367">
        <v>7</v>
      </c>
      <c r="C194" s="386" t="s">
        <v>830</v>
      </c>
      <c r="D194" s="386" t="s">
        <v>831</v>
      </c>
      <c r="E194" s="389" t="s">
        <v>170</v>
      </c>
      <c r="F194" s="372" t="s">
        <v>475</v>
      </c>
      <c r="G194" s="372"/>
      <c r="H194" s="372" t="s">
        <v>22</v>
      </c>
      <c r="I194" s="383">
        <f>IF($F194="X",IF($H194=Tablero!$B$12,Tablero!$A$12,IF($H194=Tablero!$B$13,Tablero!$A$13,IF($H194=Tablero!$B$14,Tablero!$A$14,IF($H194=Tablero!$B$15,Tablero!$A$15,)))))</f>
        <v>4</v>
      </c>
      <c r="J194" s="383" t="b">
        <f>IF($G194="X",IF($H194=Tablero!$E$12,Tablero!$D$12,IF($H194=Tablero!$E$13,Tablero!$D$13,IF($H194=Tablero!$E$14,Tablero!$D$14,IF($H194=Tablero!$E$15,Tablero!$D$15,)))))</f>
        <v>0</v>
      </c>
      <c r="K194" s="529">
        <f t="shared" si="16"/>
        <v>1.4999999999999999E-2</v>
      </c>
      <c r="L194" s="529">
        <f t="shared" si="17"/>
        <v>0</v>
      </c>
      <c r="M194" s="446">
        <v>0.03</v>
      </c>
      <c r="N194" s="447">
        <f t="shared" si="19"/>
        <v>3.7499999999999999E-3</v>
      </c>
      <c r="O194" s="770"/>
      <c r="P194" s="514" t="s">
        <v>142</v>
      </c>
      <c r="Q194" s="514" t="s">
        <v>142</v>
      </c>
      <c r="R194" s="514" t="s">
        <v>104</v>
      </c>
      <c r="S194" s="600" t="s">
        <v>102</v>
      </c>
    </row>
    <row r="195" spans="1:19" ht="80.25" customHeight="1" x14ac:dyDescent="0.25">
      <c r="A195" s="744"/>
      <c r="B195" s="367">
        <v>8</v>
      </c>
      <c r="C195" s="386" t="s">
        <v>832</v>
      </c>
      <c r="D195" s="382" t="s">
        <v>833</v>
      </c>
      <c r="E195" s="389" t="s">
        <v>160</v>
      </c>
      <c r="F195" s="372" t="s">
        <v>475</v>
      </c>
      <c r="G195" s="372"/>
      <c r="H195" s="372" t="s">
        <v>25</v>
      </c>
      <c r="I195" s="383">
        <f>IF($F195="X",IF($H195=Tablero!$B$12,Tablero!$A$12,IF($H195=Tablero!$B$13,Tablero!$A$13,IF($H195=Tablero!$B$14,Tablero!$A$14,IF($H195=Tablero!$B$15,Tablero!$A$15,)))))</f>
        <v>3</v>
      </c>
      <c r="J195" s="383" t="b">
        <f>IF($G195="X",IF($H195=Tablero!$E$12,Tablero!$D$12,IF($H195=Tablero!$E$13,Tablero!$D$13,IF($H195=Tablero!$E$14,Tablero!$D$14,IF($H195=Tablero!$E$15,Tablero!$D$15,)))))</f>
        <v>0</v>
      </c>
      <c r="K195" s="529">
        <f t="shared" si="16"/>
        <v>3.7499999999999999E-3</v>
      </c>
      <c r="L195" s="529">
        <f t="shared" si="17"/>
        <v>0</v>
      </c>
      <c r="M195" s="446">
        <v>0.01</v>
      </c>
      <c r="N195" s="447">
        <f t="shared" si="19"/>
        <v>1.25E-3</v>
      </c>
      <c r="O195" s="770"/>
      <c r="P195" s="514" t="s">
        <v>147</v>
      </c>
      <c r="Q195" s="514" t="s">
        <v>147</v>
      </c>
      <c r="R195" s="514" t="s">
        <v>84</v>
      </c>
      <c r="S195" s="600" t="s">
        <v>48</v>
      </c>
    </row>
    <row r="196" spans="1:19" ht="90" customHeight="1" x14ac:dyDescent="0.25">
      <c r="A196" s="744"/>
      <c r="B196" s="367">
        <v>9</v>
      </c>
      <c r="C196" s="386" t="s">
        <v>834</v>
      </c>
      <c r="D196" s="382" t="s">
        <v>835</v>
      </c>
      <c r="E196" s="389" t="s">
        <v>160</v>
      </c>
      <c r="F196" s="372" t="s">
        <v>475</v>
      </c>
      <c r="G196" s="372"/>
      <c r="H196" s="372" t="s">
        <v>25</v>
      </c>
      <c r="I196" s="383">
        <f>IF($F196="X",IF($H196=Tablero!$B$12,Tablero!$A$12,IF($H196=Tablero!$B$13,Tablero!$A$13,IF($H196=Tablero!$B$14,Tablero!$A$14,IF($H196=Tablero!$B$15,Tablero!$A$15,)))))</f>
        <v>3</v>
      </c>
      <c r="J196" s="383" t="b">
        <f>IF($G196="X",IF($H196=Tablero!$E$12,Tablero!$D$12,IF($H196=Tablero!$E$13,Tablero!$D$13,IF($H196=Tablero!$E$14,Tablero!$D$14,IF($H196=Tablero!$E$15,Tablero!$D$15,)))))</f>
        <v>0</v>
      </c>
      <c r="K196" s="529">
        <f t="shared" si="16"/>
        <v>3.7499999999999999E-3</v>
      </c>
      <c r="L196" s="529">
        <f t="shared" si="17"/>
        <v>0</v>
      </c>
      <c r="M196" s="446">
        <v>0.01</v>
      </c>
      <c r="N196" s="447">
        <f t="shared" si="19"/>
        <v>1.25E-3</v>
      </c>
      <c r="O196" s="770"/>
      <c r="P196" s="514" t="s">
        <v>147</v>
      </c>
      <c r="Q196" s="514" t="s">
        <v>147</v>
      </c>
      <c r="R196" s="514" t="s">
        <v>84</v>
      </c>
      <c r="S196" s="600" t="s">
        <v>48</v>
      </c>
    </row>
    <row r="197" spans="1:19" ht="60" customHeight="1" x14ac:dyDescent="0.25">
      <c r="A197" s="744"/>
      <c r="B197" s="367">
        <v>10</v>
      </c>
      <c r="C197" s="386" t="s">
        <v>836</v>
      </c>
      <c r="D197" s="382" t="s">
        <v>837</v>
      </c>
      <c r="E197" s="389" t="s">
        <v>160</v>
      </c>
      <c r="F197" s="372" t="s">
        <v>475</v>
      </c>
      <c r="G197" s="372"/>
      <c r="H197" s="372" t="s">
        <v>25</v>
      </c>
      <c r="I197" s="383">
        <f>IF($F197="X",IF($H197=Tablero!$B$12,Tablero!$A$12,IF($H197=Tablero!$B$13,Tablero!$A$13,IF($H197=Tablero!$B$14,Tablero!$A$14,IF($H197=Tablero!$B$15,Tablero!$A$15,)))))</f>
        <v>3</v>
      </c>
      <c r="J197" s="383" t="b">
        <f>IF($G197="X",IF($H197=Tablero!$E$12,Tablero!$D$12,IF($H197=Tablero!$E$13,Tablero!$D$13,IF($H197=Tablero!$E$14,Tablero!$D$14,IF($H197=Tablero!$E$15,Tablero!$D$15,)))))</f>
        <v>0</v>
      </c>
      <c r="K197" s="529">
        <f t="shared" si="16"/>
        <v>1.5E-3</v>
      </c>
      <c r="L197" s="529">
        <f t="shared" ref="L197:L202" si="21">IF($G196="x",$N197*$J197,0)</f>
        <v>0</v>
      </c>
      <c r="M197" s="446">
        <v>4.0000000000000001E-3</v>
      </c>
      <c r="N197" s="447">
        <f t="shared" si="19"/>
        <v>5.0000000000000001E-4</v>
      </c>
      <c r="O197" s="770"/>
      <c r="P197" s="514" t="s">
        <v>147</v>
      </c>
      <c r="Q197" s="514" t="s">
        <v>147</v>
      </c>
      <c r="R197" s="514" t="s">
        <v>84</v>
      </c>
      <c r="S197" s="600" t="s">
        <v>48</v>
      </c>
    </row>
    <row r="198" spans="1:19" ht="90" customHeight="1" x14ac:dyDescent="0.25">
      <c r="A198" s="744"/>
      <c r="B198" s="367">
        <v>11</v>
      </c>
      <c r="C198" s="413" t="s">
        <v>838</v>
      </c>
      <c r="D198" s="382" t="s">
        <v>839</v>
      </c>
      <c r="E198" s="389" t="s">
        <v>160</v>
      </c>
      <c r="F198" s="372"/>
      <c r="G198" s="372" t="s">
        <v>475</v>
      </c>
      <c r="H198" s="395" t="s">
        <v>22</v>
      </c>
      <c r="I198" s="383" t="b">
        <f>IF($F198="X",IF($H198=Tablero!$B$12,Tablero!$A$12,IF($H198=Tablero!$B$13,Tablero!$A$13,IF($H198=Tablero!$B$14,Tablero!$A$14,IF($H198=Tablero!$B$15,Tablero!$A$15,)))))</f>
        <v>0</v>
      </c>
      <c r="J198" s="383">
        <f>IF($G198="X",IF($H198=Tablero!$E$12,Tablero!$D$12,IF($H198=Tablero!$E$13,Tablero!$D$13,IF($H198=Tablero!$E$14,Tablero!$D$14,IF($H198=Tablero!$E$15,Tablero!$D$15,)))))</f>
        <v>1</v>
      </c>
      <c r="K198" s="529">
        <f t="shared" si="16"/>
        <v>0</v>
      </c>
      <c r="L198" s="529">
        <f t="shared" si="21"/>
        <v>0</v>
      </c>
      <c r="M198" s="446">
        <v>0.01</v>
      </c>
      <c r="N198" s="447">
        <f t="shared" si="19"/>
        <v>1.25E-3</v>
      </c>
      <c r="O198" s="770"/>
      <c r="P198" s="514" t="s">
        <v>147</v>
      </c>
      <c r="Q198" s="514" t="s">
        <v>71</v>
      </c>
      <c r="R198" s="514" t="s">
        <v>84</v>
      </c>
      <c r="S198" s="600" t="s">
        <v>102</v>
      </c>
    </row>
    <row r="199" spans="1:19" ht="75" customHeight="1" x14ac:dyDescent="0.25">
      <c r="A199" s="744"/>
      <c r="B199" s="367">
        <v>12</v>
      </c>
      <c r="C199" s="386" t="s">
        <v>840</v>
      </c>
      <c r="D199" s="382" t="s">
        <v>841</v>
      </c>
      <c r="E199" s="389" t="s">
        <v>160</v>
      </c>
      <c r="F199" s="372"/>
      <c r="G199" s="372" t="s">
        <v>475</v>
      </c>
      <c r="H199" s="372" t="s">
        <v>25</v>
      </c>
      <c r="I199" s="383" t="b">
        <f>IF($F199="X",IF($H199=Tablero!$B$12,Tablero!$A$12,IF($H199=Tablero!$B$13,Tablero!$A$13,IF($H199=Tablero!$B$14,Tablero!$A$14,IF($H199=Tablero!$B$15,Tablero!$A$15,)))))</f>
        <v>0</v>
      </c>
      <c r="J199" s="383">
        <f>IF($G199="X",IF($H199=Tablero!$E$12,Tablero!$D$12,IF($H199=Tablero!$E$13,Tablero!$D$13,IF($H199=Tablero!$E$14,Tablero!$D$14,IF($H199=Tablero!$E$15,Tablero!$D$15,)))))</f>
        <v>2</v>
      </c>
      <c r="K199" s="529">
        <f t="shared" si="16"/>
        <v>0</v>
      </c>
      <c r="L199" s="529">
        <f t="shared" si="21"/>
        <v>1.25E-3</v>
      </c>
      <c r="M199" s="446">
        <v>5.0000000000000001E-3</v>
      </c>
      <c r="N199" s="447">
        <f t="shared" si="19"/>
        <v>6.2500000000000001E-4</v>
      </c>
      <c r="O199" s="770"/>
      <c r="P199" s="514" t="s">
        <v>147</v>
      </c>
      <c r="Q199" s="514" t="s">
        <v>147</v>
      </c>
      <c r="R199" s="514" t="s">
        <v>104</v>
      </c>
      <c r="S199" s="600" t="s">
        <v>102</v>
      </c>
    </row>
    <row r="200" spans="1:19" ht="119.25" customHeight="1" x14ac:dyDescent="0.25">
      <c r="A200" s="744"/>
      <c r="B200" s="367">
        <v>13</v>
      </c>
      <c r="C200" s="386" t="s">
        <v>842</v>
      </c>
      <c r="D200" s="382" t="s">
        <v>843</v>
      </c>
      <c r="E200" s="389" t="s">
        <v>160</v>
      </c>
      <c r="F200" s="372"/>
      <c r="G200" s="372" t="s">
        <v>475</v>
      </c>
      <c r="H200" s="372" t="s">
        <v>25</v>
      </c>
      <c r="I200" s="383" t="b">
        <f>IF($F200="X",IF($H200=Tablero!$B$12,Tablero!$A$12,IF($H200=Tablero!$B$13,Tablero!$A$13,IF($H200=Tablero!$B$14,Tablero!$A$14,IF($H200=Tablero!$B$15,Tablero!$A$15,)))))</f>
        <v>0</v>
      </c>
      <c r="J200" s="383">
        <f>IF($G200="X",IF($H200=Tablero!$E$12,Tablero!$D$12,IF($H200=Tablero!$E$13,Tablero!$D$13,IF($H200=Tablero!$E$14,Tablero!$D$14,IF($H200=Tablero!$E$15,Tablero!$D$15,)))))</f>
        <v>2</v>
      </c>
      <c r="K200" s="529">
        <f t="shared" si="16"/>
        <v>0</v>
      </c>
      <c r="L200" s="529">
        <f t="shared" si="21"/>
        <v>1.25E-3</v>
      </c>
      <c r="M200" s="446">
        <v>5.0000000000000001E-3</v>
      </c>
      <c r="N200" s="447">
        <f t="shared" si="19"/>
        <v>6.2500000000000001E-4</v>
      </c>
      <c r="O200" s="770"/>
      <c r="P200" s="514" t="s">
        <v>147</v>
      </c>
      <c r="Q200" s="514" t="s">
        <v>147</v>
      </c>
      <c r="R200" s="514" t="s">
        <v>84</v>
      </c>
      <c r="S200" s="600" t="s">
        <v>102</v>
      </c>
    </row>
    <row r="201" spans="1:19" ht="123" customHeight="1" x14ac:dyDescent="0.25">
      <c r="A201" s="744"/>
      <c r="B201" s="367">
        <v>14</v>
      </c>
      <c r="C201" s="386" t="s">
        <v>844</v>
      </c>
      <c r="D201" s="382" t="s">
        <v>845</v>
      </c>
      <c r="E201" s="389" t="s">
        <v>160</v>
      </c>
      <c r="F201" s="372"/>
      <c r="G201" s="372" t="s">
        <v>475</v>
      </c>
      <c r="H201" s="372" t="s">
        <v>25</v>
      </c>
      <c r="I201" s="383" t="b">
        <f>IF($F201="X",IF($H201=Tablero!$B$12,Tablero!$A$12,IF($H201=Tablero!$B$13,Tablero!$A$13,IF($H201=Tablero!$B$14,Tablero!$A$14,IF($H201=Tablero!$B$15,Tablero!$A$15,)))))</f>
        <v>0</v>
      </c>
      <c r="J201" s="383">
        <f>IF($G201="X",IF($H201=Tablero!$E$12,Tablero!$D$12,IF($H201=Tablero!$E$13,Tablero!$D$13,IF($H201=Tablero!$E$14,Tablero!$D$14,IF($H201=Tablero!$E$15,Tablero!$D$15,)))))</f>
        <v>2</v>
      </c>
      <c r="K201" s="529">
        <f t="shared" si="16"/>
        <v>0</v>
      </c>
      <c r="L201" s="529">
        <f t="shared" si="21"/>
        <v>1.25E-3</v>
      </c>
      <c r="M201" s="446">
        <v>5.0000000000000001E-3</v>
      </c>
      <c r="N201" s="447">
        <f t="shared" ref="N201:N264" si="22">M201*$M$267</f>
        <v>6.2500000000000001E-4</v>
      </c>
      <c r="O201" s="770"/>
      <c r="P201" s="514" t="s">
        <v>147</v>
      </c>
      <c r="Q201" s="514" t="s">
        <v>147</v>
      </c>
      <c r="R201" s="514" t="s">
        <v>84</v>
      </c>
      <c r="S201" s="600" t="s">
        <v>102</v>
      </c>
    </row>
    <row r="202" spans="1:19" ht="75" customHeight="1" x14ac:dyDescent="0.25">
      <c r="A202" s="744"/>
      <c r="B202" s="367">
        <v>15</v>
      </c>
      <c r="C202" s="386" t="s">
        <v>846</v>
      </c>
      <c r="D202" s="382" t="s">
        <v>847</v>
      </c>
      <c r="E202" s="389" t="s">
        <v>160</v>
      </c>
      <c r="F202" s="372"/>
      <c r="G202" s="372" t="s">
        <v>475</v>
      </c>
      <c r="H202" s="372" t="s">
        <v>25</v>
      </c>
      <c r="I202" s="383" t="b">
        <f>IF($F202="X",IF($H202=Tablero!$B$12,Tablero!$A$12,IF($H202=Tablero!$B$13,Tablero!$A$13,IF($H202=Tablero!$B$14,Tablero!$A$14,IF($H202=Tablero!$B$15,Tablero!$A$15,)))))</f>
        <v>0</v>
      </c>
      <c r="J202" s="383">
        <f>IF($G202="X",IF($H202=Tablero!$E$12,Tablero!$D$12,IF($H202=Tablero!$E$13,Tablero!$D$13,IF($H202=Tablero!$E$14,Tablero!$D$14,IF($H202=Tablero!$E$15,Tablero!$D$15,)))))</f>
        <v>2</v>
      </c>
      <c r="K202" s="529">
        <f t="shared" si="16"/>
        <v>0</v>
      </c>
      <c r="L202" s="529">
        <f t="shared" si="21"/>
        <v>1E-3</v>
      </c>
      <c r="M202" s="446">
        <v>4.0000000000000001E-3</v>
      </c>
      <c r="N202" s="447">
        <f t="shared" si="22"/>
        <v>5.0000000000000001E-4</v>
      </c>
      <c r="O202" s="770"/>
      <c r="P202" s="514" t="s">
        <v>147</v>
      </c>
      <c r="Q202" s="514" t="s">
        <v>147</v>
      </c>
      <c r="R202" s="514" t="s">
        <v>84</v>
      </c>
      <c r="S202" s="600" t="s">
        <v>102</v>
      </c>
    </row>
    <row r="203" spans="1:19" ht="42.75" x14ac:dyDescent="0.25">
      <c r="A203" s="744"/>
      <c r="B203" s="367">
        <v>16</v>
      </c>
      <c r="C203" s="386" t="s">
        <v>848</v>
      </c>
      <c r="D203" s="382" t="s">
        <v>849</v>
      </c>
      <c r="E203" s="389" t="s">
        <v>196</v>
      </c>
      <c r="F203" s="372" t="s">
        <v>475</v>
      </c>
      <c r="G203" s="372"/>
      <c r="H203" s="372" t="s">
        <v>25</v>
      </c>
      <c r="I203" s="383">
        <f>IF($F203="X",IF($H203=Tablero!$B$12,Tablero!$A$12,IF($H203=Tablero!$B$13,Tablero!$A$13,IF($H203=Tablero!$B$14,Tablero!$A$14,IF($H203=Tablero!$B$15,Tablero!$A$15,)))))</f>
        <v>3</v>
      </c>
      <c r="J203" s="383" t="b">
        <f>IF($G203="X",IF($H203=Tablero!$E$12,Tablero!$D$12,IF($H203=Tablero!$E$13,Tablero!$D$13,IF($H203=Tablero!$E$14,Tablero!$D$14,IF($H203=Tablero!$E$15,Tablero!$D$15,)))))</f>
        <v>0</v>
      </c>
      <c r="K203" s="529">
        <f t="shared" si="16"/>
        <v>3.7499999999999999E-3</v>
      </c>
      <c r="L203" s="529">
        <f t="shared" ref="L203:L223" si="23">IF($G203="x",$N203*$J203,0)</f>
        <v>0</v>
      </c>
      <c r="M203" s="446">
        <v>0.01</v>
      </c>
      <c r="N203" s="447">
        <f t="shared" si="22"/>
        <v>1.25E-3</v>
      </c>
      <c r="O203" s="770"/>
      <c r="P203" s="514" t="s">
        <v>77</v>
      </c>
      <c r="Q203" s="514" t="s">
        <v>77</v>
      </c>
      <c r="R203" s="514" t="s">
        <v>59</v>
      </c>
      <c r="S203" s="600" t="s">
        <v>48</v>
      </c>
    </row>
    <row r="204" spans="1:19" ht="72" customHeight="1" x14ac:dyDescent="0.25">
      <c r="A204" s="744"/>
      <c r="B204" s="367">
        <v>17</v>
      </c>
      <c r="C204" s="386" t="s">
        <v>850</v>
      </c>
      <c r="D204" s="382" t="s">
        <v>851</v>
      </c>
      <c r="E204" s="389" t="s">
        <v>196</v>
      </c>
      <c r="F204" s="372" t="s">
        <v>475</v>
      </c>
      <c r="G204" s="372"/>
      <c r="H204" s="372" t="s">
        <v>22</v>
      </c>
      <c r="I204" s="383">
        <f>IF($F204="X",IF($H204=Tablero!$B$12,Tablero!$A$12,IF($H204=Tablero!$B$13,Tablero!$A$13,IF($H204=Tablero!$B$14,Tablero!$A$14,IF($H204=Tablero!$B$15,Tablero!$A$15,)))))</f>
        <v>4</v>
      </c>
      <c r="J204" s="383" t="b">
        <f>IF($G204="X",IF($H204=Tablero!$E$12,Tablero!$D$12,IF($H204=Tablero!$E$13,Tablero!$D$13,IF($H204=Tablero!$E$14,Tablero!$D$14,IF($H204=Tablero!$E$15,Tablero!$D$15,)))))</f>
        <v>0</v>
      </c>
      <c r="K204" s="529">
        <f t="shared" si="16"/>
        <v>1.4999999999999999E-2</v>
      </c>
      <c r="L204" s="529">
        <f t="shared" si="23"/>
        <v>0</v>
      </c>
      <c r="M204" s="446">
        <v>0.03</v>
      </c>
      <c r="N204" s="447">
        <f t="shared" si="22"/>
        <v>3.7499999999999999E-3</v>
      </c>
      <c r="O204" s="770"/>
      <c r="P204" s="514" t="s">
        <v>77</v>
      </c>
      <c r="Q204" s="514" t="s">
        <v>77</v>
      </c>
      <c r="R204" s="514" t="s">
        <v>59</v>
      </c>
      <c r="S204" s="600" t="s">
        <v>57</v>
      </c>
    </row>
    <row r="205" spans="1:19" ht="66" customHeight="1" x14ac:dyDescent="0.25">
      <c r="A205" s="744"/>
      <c r="B205" s="367">
        <v>18</v>
      </c>
      <c r="C205" s="386" t="s">
        <v>852</v>
      </c>
      <c r="D205" s="382" t="s">
        <v>853</v>
      </c>
      <c r="E205" s="389" t="s">
        <v>196</v>
      </c>
      <c r="F205" s="372"/>
      <c r="G205" s="372" t="s">
        <v>475</v>
      </c>
      <c r="H205" s="372" t="s">
        <v>22</v>
      </c>
      <c r="I205" s="383" t="b">
        <f>IF($F205="X",IF($H205=Tablero!$B$12,Tablero!$A$12,IF($H205=Tablero!$B$13,Tablero!$A$13,IF($H205=Tablero!$B$14,Tablero!$A$14,IF($H205=Tablero!$B$15,Tablero!$A$15,)))))</f>
        <v>0</v>
      </c>
      <c r="J205" s="383">
        <f>IF($G205="X",IF($H205=Tablero!$E$12,Tablero!$D$12,IF($H205=Tablero!$E$13,Tablero!$D$13,IF($H205=Tablero!$E$14,Tablero!$D$14,IF($H205=Tablero!$E$15,Tablero!$D$15,)))))</f>
        <v>1</v>
      </c>
      <c r="K205" s="529">
        <f t="shared" si="16"/>
        <v>0</v>
      </c>
      <c r="L205" s="529">
        <f t="shared" si="23"/>
        <v>2.5000000000000001E-3</v>
      </c>
      <c r="M205" s="446">
        <v>0.02</v>
      </c>
      <c r="N205" s="447">
        <f t="shared" si="22"/>
        <v>2.5000000000000001E-3</v>
      </c>
      <c r="O205" s="770"/>
      <c r="P205" s="514" t="s">
        <v>77</v>
      </c>
      <c r="Q205" s="514" t="s">
        <v>123</v>
      </c>
      <c r="R205" s="514" t="s">
        <v>56</v>
      </c>
      <c r="S205" s="600" t="s">
        <v>102</v>
      </c>
    </row>
    <row r="206" spans="1:19" ht="68.25" customHeight="1" x14ac:dyDescent="0.25">
      <c r="A206" s="744"/>
      <c r="B206" s="367">
        <v>19</v>
      </c>
      <c r="C206" s="386" t="s">
        <v>854</v>
      </c>
      <c r="D206" s="382" t="s">
        <v>855</v>
      </c>
      <c r="E206" s="389" t="s">
        <v>196</v>
      </c>
      <c r="F206" s="372"/>
      <c r="G206" s="372" t="s">
        <v>475</v>
      </c>
      <c r="H206" s="372" t="s">
        <v>22</v>
      </c>
      <c r="I206" s="383" t="b">
        <f>IF($F206="X",IF($H206=Tablero!$B$12,Tablero!$A$12,IF($H206=Tablero!$B$13,Tablero!$A$13,IF($H206=Tablero!$B$14,Tablero!$A$14,IF($H206=Tablero!$B$15,Tablero!$A$15,)))))</f>
        <v>0</v>
      </c>
      <c r="J206" s="383">
        <f>IF($G206="X",IF($H206=Tablero!$E$12,Tablero!$D$12,IF($H206=Tablero!$E$13,Tablero!$D$13,IF($H206=Tablero!$E$14,Tablero!$D$14,IF($H206=Tablero!$E$15,Tablero!$D$15,)))))</f>
        <v>1</v>
      </c>
      <c r="K206" s="529">
        <f t="shared" si="16"/>
        <v>0</v>
      </c>
      <c r="L206" s="529">
        <f t="shared" si="23"/>
        <v>2.5000000000000001E-3</v>
      </c>
      <c r="M206" s="446">
        <v>0.02</v>
      </c>
      <c r="N206" s="447">
        <f t="shared" si="22"/>
        <v>2.5000000000000001E-3</v>
      </c>
      <c r="O206" s="770"/>
      <c r="P206" s="514" t="s">
        <v>77</v>
      </c>
      <c r="Q206" s="514" t="s">
        <v>77</v>
      </c>
      <c r="R206" s="514" t="s">
        <v>59</v>
      </c>
      <c r="S206" s="600" t="s">
        <v>102</v>
      </c>
    </row>
    <row r="207" spans="1:19" ht="42.75" x14ac:dyDescent="0.25">
      <c r="A207" s="744"/>
      <c r="B207" s="367">
        <v>20</v>
      </c>
      <c r="C207" s="386" t="s">
        <v>856</v>
      </c>
      <c r="D207" s="382" t="s">
        <v>857</v>
      </c>
      <c r="E207" s="389" t="s">
        <v>196</v>
      </c>
      <c r="F207" s="372"/>
      <c r="G207" s="372" t="s">
        <v>475</v>
      </c>
      <c r="H207" s="372" t="s">
        <v>22</v>
      </c>
      <c r="I207" s="383" t="b">
        <f>IF($F207="X",IF($H207=Tablero!$B$12,Tablero!$A$12,IF($H207=Tablero!$B$13,Tablero!$A$13,IF($H207=Tablero!$B$14,Tablero!$A$14,IF($H207=Tablero!$B$15,Tablero!$A$15,)))))</f>
        <v>0</v>
      </c>
      <c r="J207" s="383">
        <f>IF($G207="X",IF($H207=Tablero!$E$12,Tablero!$D$12,IF($H207=Tablero!$E$13,Tablero!$D$13,IF($H207=Tablero!$E$14,Tablero!$D$14,IF($H207=Tablero!$E$15,Tablero!$D$15,)))))</f>
        <v>1</v>
      </c>
      <c r="K207" s="529">
        <f t="shared" si="16"/>
        <v>0</v>
      </c>
      <c r="L207" s="529">
        <f t="shared" si="23"/>
        <v>2.5000000000000001E-3</v>
      </c>
      <c r="M207" s="446">
        <v>0.02</v>
      </c>
      <c r="N207" s="447">
        <f t="shared" si="22"/>
        <v>2.5000000000000001E-3</v>
      </c>
      <c r="O207" s="770"/>
      <c r="P207" s="514" t="s">
        <v>77</v>
      </c>
      <c r="Q207" s="514" t="s">
        <v>71</v>
      </c>
      <c r="R207" s="514" t="s">
        <v>59</v>
      </c>
      <c r="S207" s="600" t="s">
        <v>88</v>
      </c>
    </row>
    <row r="208" spans="1:19" ht="42.75" x14ac:dyDescent="0.25">
      <c r="A208" s="744"/>
      <c r="B208" s="367">
        <v>21</v>
      </c>
      <c r="C208" s="386" t="s">
        <v>858</v>
      </c>
      <c r="D208" s="387" t="s">
        <v>859</v>
      </c>
      <c r="E208" s="389" t="s">
        <v>160</v>
      </c>
      <c r="F208" s="372" t="s">
        <v>475</v>
      </c>
      <c r="G208" s="372"/>
      <c r="H208" s="395" t="s">
        <v>25</v>
      </c>
      <c r="I208" s="383">
        <f>IF($F208="X",IF($H208=Tablero!$B$12,Tablero!$A$12,IF($H208=Tablero!$B$13,Tablero!$A$13,IF($H208=Tablero!$B$14,Tablero!$A$14,IF($H208=Tablero!$B$15,Tablero!$A$15,)))))</f>
        <v>3</v>
      </c>
      <c r="J208" s="383" t="b">
        <f>IF($G208="X",IF($H208=Tablero!$E$12,Tablero!$D$12,IF($H208=Tablero!$E$13,Tablero!$D$13,IF($H208=Tablero!$E$14,Tablero!$D$14,IF($H208=Tablero!$E$15,Tablero!$D$15,)))))</f>
        <v>0</v>
      </c>
      <c r="K208" s="529">
        <f t="shared" si="16"/>
        <v>3.7499999999999999E-3</v>
      </c>
      <c r="L208" s="529">
        <f t="shared" si="23"/>
        <v>0</v>
      </c>
      <c r="M208" s="446">
        <v>0.01</v>
      </c>
      <c r="N208" s="447">
        <f t="shared" si="22"/>
        <v>1.25E-3</v>
      </c>
      <c r="O208" s="770"/>
      <c r="P208" s="514" t="s">
        <v>99</v>
      </c>
      <c r="Q208" s="514" t="s">
        <v>46</v>
      </c>
      <c r="R208" s="514" t="s">
        <v>62</v>
      </c>
      <c r="S208" s="600" t="s">
        <v>102</v>
      </c>
    </row>
    <row r="209" spans="1:19" ht="69.75" customHeight="1" x14ac:dyDescent="0.25">
      <c r="A209" s="744"/>
      <c r="B209" s="367">
        <v>22</v>
      </c>
      <c r="C209" s="386" t="s">
        <v>860</v>
      </c>
      <c r="D209" s="382" t="s">
        <v>861</v>
      </c>
      <c r="E209" s="389" t="s">
        <v>160</v>
      </c>
      <c r="F209" s="372" t="s">
        <v>475</v>
      </c>
      <c r="G209" s="372"/>
      <c r="H209" s="395" t="s">
        <v>22</v>
      </c>
      <c r="I209" s="383">
        <f>IF($F209="X",IF($H209=Tablero!$B$12,Tablero!$A$12,IF($H209=Tablero!$B$13,Tablero!$A$13,IF($H209=Tablero!$B$14,Tablero!$A$14,IF($H209=Tablero!$B$15,Tablero!$A$15,)))))</f>
        <v>4</v>
      </c>
      <c r="J209" s="383" t="b">
        <f>IF($G209="X",IF($H209=Tablero!$E$12,Tablero!$D$12,IF($H209=Tablero!$E$13,Tablero!$D$13,IF($H209=Tablero!$E$14,Tablero!$D$14,IF($H209=Tablero!$E$15,Tablero!$D$15,)))))</f>
        <v>0</v>
      </c>
      <c r="K209" s="529">
        <f t="shared" si="16"/>
        <v>1.4999999999999999E-2</v>
      </c>
      <c r="L209" s="529">
        <f t="shared" ref="L209" si="24">IF($G208="x",$N209*$J209,0)</f>
        <v>0</v>
      </c>
      <c r="M209" s="446">
        <v>0.03</v>
      </c>
      <c r="N209" s="447">
        <f t="shared" si="22"/>
        <v>3.7499999999999999E-3</v>
      </c>
      <c r="O209" s="770"/>
      <c r="P209" s="514" t="s">
        <v>99</v>
      </c>
      <c r="Q209" s="514" t="s">
        <v>46</v>
      </c>
      <c r="R209" s="514" t="s">
        <v>62</v>
      </c>
      <c r="S209" s="600" t="s">
        <v>102</v>
      </c>
    </row>
    <row r="210" spans="1:19" ht="71.25" x14ac:dyDescent="0.25">
      <c r="A210" s="744"/>
      <c r="B210" s="367">
        <v>23</v>
      </c>
      <c r="C210" s="386" t="s">
        <v>862</v>
      </c>
      <c r="D210" s="387" t="s">
        <v>863</v>
      </c>
      <c r="E210" s="389" t="s">
        <v>160</v>
      </c>
      <c r="F210" s="372"/>
      <c r="G210" s="372" t="s">
        <v>475</v>
      </c>
      <c r="H210" s="395" t="s">
        <v>25</v>
      </c>
      <c r="I210" s="383" t="b">
        <f>IF($F210="X",IF($H210=Tablero!$B$12,Tablero!$A$12,IF($H210=Tablero!$B$13,Tablero!$A$13,IF($H210=Tablero!$B$14,Tablero!$A$14,IF($H210=Tablero!$B$15,Tablero!$A$15,)))))</f>
        <v>0</v>
      </c>
      <c r="J210" s="383">
        <f>IF($G210="X",IF($H210=Tablero!$E$12,Tablero!$D$12,IF($H210=Tablero!$E$13,Tablero!$D$13,IF($H210=Tablero!$E$14,Tablero!$D$14,IF($H210=Tablero!$E$15,Tablero!$D$15,)))))</f>
        <v>2</v>
      </c>
      <c r="K210" s="529">
        <f t="shared" si="16"/>
        <v>0</v>
      </c>
      <c r="L210" s="529">
        <f t="shared" si="23"/>
        <v>1E-3</v>
      </c>
      <c r="M210" s="446">
        <v>4.0000000000000001E-3</v>
      </c>
      <c r="N210" s="447">
        <f t="shared" si="22"/>
        <v>5.0000000000000001E-4</v>
      </c>
      <c r="O210" s="770"/>
      <c r="P210" s="514" t="s">
        <v>99</v>
      </c>
      <c r="Q210" s="514" t="s">
        <v>46</v>
      </c>
      <c r="R210" s="514" t="s">
        <v>62</v>
      </c>
      <c r="S210" s="600" t="s">
        <v>102</v>
      </c>
    </row>
    <row r="211" spans="1:19" ht="99.75" x14ac:dyDescent="0.25">
      <c r="A211" s="744"/>
      <c r="B211" s="367">
        <v>24</v>
      </c>
      <c r="C211" s="386" t="s">
        <v>864</v>
      </c>
      <c r="D211" s="373" t="s">
        <v>865</v>
      </c>
      <c r="E211" s="389" t="s">
        <v>160</v>
      </c>
      <c r="F211" s="372" t="s">
        <v>475</v>
      </c>
      <c r="G211" s="372"/>
      <c r="H211" s="372" t="s">
        <v>22</v>
      </c>
      <c r="I211" s="383">
        <f>IF($F211="X",IF($H211=Tablero!$B$12,Tablero!$A$12,IF($H211=Tablero!$B$13,Tablero!$A$13,IF($H211=Tablero!$B$14,Tablero!$A$14,IF($H211=Tablero!$B$15,Tablero!$A$15,)))))</f>
        <v>4</v>
      </c>
      <c r="J211" s="383" t="b">
        <f>IF($G211="X",IF($H211=Tablero!$E$12,Tablero!$D$12,IF($H211=Tablero!$E$13,Tablero!$D$13,IF($H211=Tablero!$E$14,Tablero!$D$14,IF($H211=Tablero!$E$15,Tablero!$D$15,)))))</f>
        <v>0</v>
      </c>
      <c r="K211" s="529">
        <f t="shared" si="16"/>
        <v>1.4999999999999999E-2</v>
      </c>
      <c r="L211" s="529">
        <f t="shared" si="23"/>
        <v>0</v>
      </c>
      <c r="M211" s="446">
        <v>0.03</v>
      </c>
      <c r="N211" s="447">
        <f t="shared" si="22"/>
        <v>3.7499999999999999E-3</v>
      </c>
      <c r="O211" s="770"/>
      <c r="P211" s="514" t="s">
        <v>58</v>
      </c>
      <c r="Q211" s="514" t="s">
        <v>50</v>
      </c>
      <c r="R211" s="514" t="s">
        <v>72</v>
      </c>
      <c r="S211" s="600" t="s">
        <v>102</v>
      </c>
    </row>
    <row r="212" spans="1:19" ht="71.25" x14ac:dyDescent="0.25">
      <c r="A212" s="744"/>
      <c r="B212" s="367">
        <v>25</v>
      </c>
      <c r="C212" s="386" t="s">
        <v>866</v>
      </c>
      <c r="D212" s="382" t="s">
        <v>867</v>
      </c>
      <c r="E212" s="389" t="s">
        <v>196</v>
      </c>
      <c r="F212" s="372" t="s">
        <v>475</v>
      </c>
      <c r="G212" s="372"/>
      <c r="H212" s="372" t="s">
        <v>25</v>
      </c>
      <c r="I212" s="383">
        <f>IF($F212="X",IF($H212=Tablero!$B$12,Tablero!$A$12,IF($H212=Tablero!$B$13,Tablero!$A$13,IF($H212=Tablero!$B$14,Tablero!$A$14,IF($H212=Tablero!$B$15,Tablero!$A$15,)))))</f>
        <v>3</v>
      </c>
      <c r="J212" s="383" t="b">
        <f>IF($G212="X",IF($H212=Tablero!$E$12,Tablero!$D$12,IF($H212=Tablero!$E$13,Tablero!$D$13,IF($H212=Tablero!$E$14,Tablero!$D$14,IF($H212=Tablero!$E$15,Tablero!$D$15,)))))</f>
        <v>0</v>
      </c>
      <c r="K212" s="529">
        <f t="shared" si="16"/>
        <v>1.8749999999999999E-3</v>
      </c>
      <c r="L212" s="529">
        <f t="shared" si="23"/>
        <v>0</v>
      </c>
      <c r="M212" s="446">
        <v>5.0000000000000001E-3</v>
      </c>
      <c r="N212" s="447">
        <f t="shared" si="22"/>
        <v>6.2500000000000001E-4</v>
      </c>
      <c r="O212" s="770"/>
      <c r="P212" s="514" t="s">
        <v>68</v>
      </c>
      <c r="Q212" s="514" t="s">
        <v>68</v>
      </c>
      <c r="R212" s="514" t="s">
        <v>100</v>
      </c>
      <c r="S212" s="600" t="s">
        <v>102</v>
      </c>
    </row>
    <row r="213" spans="1:19" ht="94.5" customHeight="1" x14ac:dyDescent="0.25">
      <c r="A213" s="744"/>
      <c r="B213" s="367">
        <v>26</v>
      </c>
      <c r="C213" s="386" t="s">
        <v>868</v>
      </c>
      <c r="D213" s="382" t="s">
        <v>869</v>
      </c>
      <c r="E213" s="389" t="s">
        <v>196</v>
      </c>
      <c r="F213" s="372" t="s">
        <v>475</v>
      </c>
      <c r="G213" s="372"/>
      <c r="H213" s="372" t="s">
        <v>22</v>
      </c>
      <c r="I213" s="383">
        <f>IF($F213="X",IF($H213=Tablero!$B$12,Tablero!$A$12,IF($H213=Tablero!$B$13,Tablero!$A$13,IF($H213=Tablero!$B$14,Tablero!$A$14,IF($H213=Tablero!$B$15,Tablero!$A$15,)))))</f>
        <v>4</v>
      </c>
      <c r="J213" s="383" t="b">
        <f>IF($G213="X",IF($H213=Tablero!$E$12,Tablero!$D$12,IF($H213=Tablero!$E$13,Tablero!$D$13,IF($H213=Tablero!$E$14,Tablero!$D$14,IF($H213=Tablero!$E$15,Tablero!$D$15,)))))</f>
        <v>0</v>
      </c>
      <c r="K213" s="529">
        <f t="shared" ref="K213:K256" si="25">IF($F213="x",$N213*$I213,0)</f>
        <v>0.01</v>
      </c>
      <c r="L213" s="529">
        <f>IF($G213="x",$N213*$J213,0)</f>
        <v>0</v>
      </c>
      <c r="M213" s="446">
        <v>0.02</v>
      </c>
      <c r="N213" s="447">
        <f t="shared" si="22"/>
        <v>2.5000000000000001E-3</v>
      </c>
      <c r="O213" s="770"/>
      <c r="P213" s="514" t="s">
        <v>68</v>
      </c>
      <c r="Q213" s="514" t="s">
        <v>68</v>
      </c>
      <c r="R213" s="514" t="s">
        <v>100</v>
      </c>
      <c r="S213" s="600" t="s">
        <v>102</v>
      </c>
    </row>
    <row r="214" spans="1:19" ht="42.75" x14ac:dyDescent="0.25">
      <c r="A214" s="744"/>
      <c r="B214" s="367">
        <v>27</v>
      </c>
      <c r="C214" s="386" t="s">
        <v>870</v>
      </c>
      <c r="D214" s="382" t="s">
        <v>871</v>
      </c>
      <c r="E214" s="389" t="s">
        <v>196</v>
      </c>
      <c r="F214" s="372" t="s">
        <v>475</v>
      </c>
      <c r="G214" s="372"/>
      <c r="H214" s="395" t="s">
        <v>25</v>
      </c>
      <c r="I214" s="383">
        <f>IF($F214="X",IF($H214=Tablero!$B$12,Tablero!$A$12,IF($H214=Tablero!$B$13,Tablero!$A$13,IF($H214=Tablero!$B$14,Tablero!$A$14,IF($H214=Tablero!$B$15,Tablero!$A$15,)))))</f>
        <v>3</v>
      </c>
      <c r="J214" s="383" t="b">
        <f>IF($G214="X",IF($H214=Tablero!$E$12,Tablero!$D$12,IF($H214=Tablero!$E$13,Tablero!$D$13,IF($H214=Tablero!$E$14,Tablero!$D$14,IF($H214=Tablero!$E$15,Tablero!$D$15,)))))</f>
        <v>0</v>
      </c>
      <c r="K214" s="529">
        <f t="shared" si="25"/>
        <v>1.5E-3</v>
      </c>
      <c r="L214" s="529">
        <f t="shared" si="23"/>
        <v>0</v>
      </c>
      <c r="M214" s="446">
        <v>4.0000000000000001E-3</v>
      </c>
      <c r="N214" s="447">
        <f t="shared" si="22"/>
        <v>5.0000000000000001E-4</v>
      </c>
      <c r="O214" s="770"/>
      <c r="P214" s="514" t="s">
        <v>68</v>
      </c>
      <c r="Q214" s="514" t="s">
        <v>68</v>
      </c>
      <c r="R214" s="514" t="s">
        <v>100</v>
      </c>
      <c r="S214" s="600" t="s">
        <v>102</v>
      </c>
    </row>
    <row r="215" spans="1:19" ht="42.75" x14ac:dyDescent="0.25">
      <c r="A215" s="744"/>
      <c r="B215" s="367">
        <v>28</v>
      </c>
      <c r="C215" s="386" t="s">
        <v>872</v>
      </c>
      <c r="D215" s="382" t="s">
        <v>873</v>
      </c>
      <c r="E215" s="389" t="s">
        <v>196</v>
      </c>
      <c r="F215" s="372"/>
      <c r="G215" s="372" t="s">
        <v>475</v>
      </c>
      <c r="H215" s="372" t="s">
        <v>25</v>
      </c>
      <c r="I215" s="383" t="b">
        <f>IF($F215="X",IF($H215=Tablero!$B$12,Tablero!$A$12,IF($H215=Tablero!$B$13,Tablero!$A$13,IF($H215=Tablero!$B$14,Tablero!$A$14,IF($H215=Tablero!$B$15,Tablero!$A$15,)))))</f>
        <v>0</v>
      </c>
      <c r="J215" s="383">
        <f>IF($G215="X",IF($H215=Tablero!$E$12,Tablero!$D$12,IF($H215=Tablero!$E$13,Tablero!$D$13,IF($H215=Tablero!$E$14,Tablero!$D$14,IF($H215=Tablero!$E$15,Tablero!$D$15,)))))</f>
        <v>2</v>
      </c>
      <c r="K215" s="529">
        <f t="shared" si="25"/>
        <v>0</v>
      </c>
      <c r="L215" s="529">
        <f t="shared" si="23"/>
        <v>5.0000000000000001E-3</v>
      </c>
      <c r="M215" s="446">
        <v>0.02</v>
      </c>
      <c r="N215" s="447">
        <f>M215*$M$267</f>
        <v>2.5000000000000001E-3</v>
      </c>
      <c r="O215" s="770"/>
      <c r="P215" s="514" t="s">
        <v>68</v>
      </c>
      <c r="Q215" s="514" t="s">
        <v>68</v>
      </c>
      <c r="R215" s="514" t="s">
        <v>100</v>
      </c>
      <c r="S215" s="600" t="s">
        <v>102</v>
      </c>
    </row>
    <row r="216" spans="1:19" ht="57" x14ac:dyDescent="0.25">
      <c r="A216" s="744"/>
      <c r="B216" s="367">
        <v>29</v>
      </c>
      <c r="C216" s="386" t="s">
        <v>874</v>
      </c>
      <c r="D216" s="382" t="s">
        <v>875</v>
      </c>
      <c r="E216" s="389" t="s">
        <v>196</v>
      </c>
      <c r="F216" s="372"/>
      <c r="G216" s="372" t="s">
        <v>475</v>
      </c>
      <c r="H216" s="395" t="s">
        <v>22</v>
      </c>
      <c r="I216" s="383" t="b">
        <f>IF($F216="X",IF($H216=Tablero!$B$12,Tablero!$A$12,IF($H216=Tablero!$B$13,Tablero!$A$13,IF($H216=Tablero!$B$14,Tablero!$A$14,IF($H216=Tablero!$B$15,Tablero!$A$15,)))))</f>
        <v>0</v>
      </c>
      <c r="J216" s="383">
        <f>IF($G216="X",IF($H216=Tablero!$E$12,Tablero!$D$12,IF($H216=Tablero!$E$13,Tablero!$D$13,IF($H216=Tablero!$E$14,Tablero!$D$14,IF($H216=Tablero!$E$15,Tablero!$D$15,)))))</f>
        <v>1</v>
      </c>
      <c r="K216" s="529">
        <f t="shared" si="25"/>
        <v>0</v>
      </c>
      <c r="L216" s="529">
        <f t="shared" si="23"/>
        <v>2.5000000000000001E-3</v>
      </c>
      <c r="M216" s="446">
        <v>0.02</v>
      </c>
      <c r="N216" s="447">
        <f t="shared" si="22"/>
        <v>2.5000000000000001E-3</v>
      </c>
      <c r="O216" s="770"/>
      <c r="P216" s="514" t="s">
        <v>68</v>
      </c>
      <c r="Q216" s="514" t="s">
        <v>68</v>
      </c>
      <c r="R216" s="514" t="s">
        <v>100</v>
      </c>
      <c r="S216" s="600" t="s">
        <v>102</v>
      </c>
    </row>
    <row r="217" spans="1:19" ht="96" customHeight="1" x14ac:dyDescent="0.25">
      <c r="A217" s="744"/>
      <c r="B217" s="367">
        <v>30</v>
      </c>
      <c r="C217" s="386" t="s">
        <v>876</v>
      </c>
      <c r="D217" s="382" t="s">
        <v>877</v>
      </c>
      <c r="E217" s="389" t="s">
        <v>196</v>
      </c>
      <c r="F217" s="372"/>
      <c r="G217" s="372" t="s">
        <v>475</v>
      </c>
      <c r="H217" s="395" t="s">
        <v>22</v>
      </c>
      <c r="I217" s="383" t="b">
        <f>IF($F217="X",IF($H217=Tablero!$B$12,Tablero!$A$12,IF($H217=Tablero!$B$13,Tablero!$A$13,IF($H217=Tablero!$B$14,Tablero!$A$14,IF($H217=Tablero!$B$15,Tablero!$A$15,)))))</f>
        <v>0</v>
      </c>
      <c r="J217" s="383">
        <f>IF($G217="X",IF($H217=Tablero!$E$12,Tablero!$D$12,IF($H217=Tablero!$E$13,Tablero!$D$13,IF($H217=Tablero!$E$14,Tablero!$D$14,IF($H217=Tablero!$E$15,Tablero!$D$15,)))))</f>
        <v>1</v>
      </c>
      <c r="K217" s="529">
        <f t="shared" si="25"/>
        <v>0</v>
      </c>
      <c r="L217" s="529">
        <f t="shared" si="23"/>
        <v>2.5000000000000001E-3</v>
      </c>
      <c r="M217" s="446">
        <v>0.02</v>
      </c>
      <c r="N217" s="447">
        <f t="shared" si="22"/>
        <v>2.5000000000000001E-3</v>
      </c>
      <c r="O217" s="770"/>
      <c r="P217" s="514" t="s">
        <v>68</v>
      </c>
      <c r="Q217" s="514" t="s">
        <v>68</v>
      </c>
      <c r="R217" s="514" t="s">
        <v>100</v>
      </c>
      <c r="S217" s="600" t="s">
        <v>102</v>
      </c>
    </row>
    <row r="218" spans="1:19" ht="42.75" x14ac:dyDescent="0.25">
      <c r="A218" s="744"/>
      <c r="B218" s="367">
        <v>31</v>
      </c>
      <c r="C218" s="386" t="s">
        <v>878</v>
      </c>
      <c r="D218" s="382" t="s">
        <v>879</v>
      </c>
      <c r="E218" s="389" t="s">
        <v>196</v>
      </c>
      <c r="F218" s="372"/>
      <c r="G218" s="372" t="s">
        <v>475</v>
      </c>
      <c r="H218" s="372" t="s">
        <v>25</v>
      </c>
      <c r="I218" s="383" t="b">
        <f>IF($F218="X",IF($H218=Tablero!$B$12,Tablero!$A$12,IF($H218=Tablero!$B$13,Tablero!$A$13,IF($H218=Tablero!$B$14,Tablero!$A$14,IF($H218=Tablero!$B$15,Tablero!$A$15,)))))</f>
        <v>0</v>
      </c>
      <c r="J218" s="383">
        <f>IF($G218="X",IF($H218=Tablero!$E$12,Tablero!$D$12,IF($H218=Tablero!$E$13,Tablero!$D$13,IF($H218=Tablero!$E$14,Tablero!$D$14,IF($H218=Tablero!$E$15,Tablero!$D$15,)))))</f>
        <v>2</v>
      </c>
      <c r="K218" s="529">
        <f t="shared" si="25"/>
        <v>0</v>
      </c>
      <c r="L218" s="529">
        <f t="shared" si="23"/>
        <v>2.5000000000000001E-3</v>
      </c>
      <c r="M218" s="446">
        <v>0.01</v>
      </c>
      <c r="N218" s="447">
        <f t="shared" si="22"/>
        <v>1.25E-3</v>
      </c>
      <c r="O218" s="770"/>
      <c r="P218" s="514" t="s">
        <v>68</v>
      </c>
      <c r="Q218" s="514" t="s">
        <v>68</v>
      </c>
      <c r="R218" s="514" t="s">
        <v>100</v>
      </c>
      <c r="S218" s="600" t="s">
        <v>102</v>
      </c>
    </row>
    <row r="219" spans="1:19" ht="57" x14ac:dyDescent="0.25">
      <c r="A219" s="744"/>
      <c r="B219" s="367">
        <v>32</v>
      </c>
      <c r="C219" s="386" t="s">
        <v>880</v>
      </c>
      <c r="D219" s="382" t="s">
        <v>881</v>
      </c>
      <c r="E219" s="389" t="s">
        <v>196</v>
      </c>
      <c r="F219" s="372"/>
      <c r="G219" s="372" t="s">
        <v>475</v>
      </c>
      <c r="H219" s="372" t="s">
        <v>25</v>
      </c>
      <c r="I219" s="383" t="b">
        <f>IF($F219="X",IF($H219=Tablero!$B$12,Tablero!$A$12,IF($H219=Tablero!$B$13,Tablero!$A$13,IF($H219=Tablero!$B$14,Tablero!$A$14,IF($H219=Tablero!$B$15,Tablero!$A$15,)))))</f>
        <v>0</v>
      </c>
      <c r="J219" s="383">
        <f>IF($G219="X",IF($H219=Tablero!$E$12,Tablero!$D$12,IF($H219=Tablero!$E$13,Tablero!$D$13,IF($H219=Tablero!$E$14,Tablero!$D$14,IF($H219=Tablero!$E$15,Tablero!$D$15,)))))</f>
        <v>2</v>
      </c>
      <c r="K219" s="529">
        <f t="shared" si="25"/>
        <v>0</v>
      </c>
      <c r="L219" s="529">
        <f t="shared" si="23"/>
        <v>2.5000000000000001E-3</v>
      </c>
      <c r="M219" s="446">
        <v>0.01</v>
      </c>
      <c r="N219" s="447">
        <f t="shared" si="22"/>
        <v>1.25E-3</v>
      </c>
      <c r="O219" s="770"/>
      <c r="P219" s="514" t="s">
        <v>68</v>
      </c>
      <c r="Q219" s="514" t="s">
        <v>68</v>
      </c>
      <c r="R219" s="514" t="s">
        <v>100</v>
      </c>
      <c r="S219" s="600" t="s">
        <v>102</v>
      </c>
    </row>
    <row r="220" spans="1:19" ht="57" x14ac:dyDescent="0.25">
      <c r="A220" s="744"/>
      <c r="B220" s="367">
        <v>33</v>
      </c>
      <c r="C220" s="386" t="s">
        <v>882</v>
      </c>
      <c r="D220" s="382" t="s">
        <v>883</v>
      </c>
      <c r="E220" s="389" t="s">
        <v>196</v>
      </c>
      <c r="F220" s="372"/>
      <c r="G220" s="372" t="s">
        <v>475</v>
      </c>
      <c r="H220" s="372" t="s">
        <v>25</v>
      </c>
      <c r="I220" s="383" t="b">
        <f>IF($F220="X",IF($H220=Tablero!$B$12,Tablero!$A$12,IF($H220=Tablero!$B$13,Tablero!$A$13,IF($H220=Tablero!$B$14,Tablero!$A$14,IF($H220=Tablero!$B$15,Tablero!$A$15,)))))</f>
        <v>0</v>
      </c>
      <c r="J220" s="383">
        <f>IF($G220="X",IF($H220=Tablero!$E$12,Tablero!$D$12,IF($H220=Tablero!$E$13,Tablero!$D$13,IF($H220=Tablero!$E$14,Tablero!$D$14,IF($H220=Tablero!$E$15,Tablero!$D$15,)))))</f>
        <v>2</v>
      </c>
      <c r="K220" s="529">
        <f t="shared" si="25"/>
        <v>0</v>
      </c>
      <c r="L220" s="529">
        <f t="shared" si="23"/>
        <v>2.5000000000000001E-3</v>
      </c>
      <c r="M220" s="446">
        <v>0.01</v>
      </c>
      <c r="N220" s="447">
        <f t="shared" si="22"/>
        <v>1.25E-3</v>
      </c>
      <c r="O220" s="770"/>
      <c r="P220" s="514" t="s">
        <v>68</v>
      </c>
      <c r="Q220" s="514" t="s">
        <v>68</v>
      </c>
      <c r="R220" s="514" t="s">
        <v>100</v>
      </c>
      <c r="S220" s="600" t="s">
        <v>102</v>
      </c>
    </row>
    <row r="221" spans="1:19" ht="57" x14ac:dyDescent="0.25">
      <c r="A221" s="744"/>
      <c r="B221" s="367">
        <v>34</v>
      </c>
      <c r="C221" s="386" t="s">
        <v>884</v>
      </c>
      <c r="D221" s="382" t="s">
        <v>885</v>
      </c>
      <c r="E221" s="389" t="s">
        <v>196</v>
      </c>
      <c r="F221" s="372" t="s">
        <v>475</v>
      </c>
      <c r="G221" s="372"/>
      <c r="H221" s="395" t="s">
        <v>25</v>
      </c>
      <c r="I221" s="383">
        <f>IF($F221="X",IF($H221=Tablero!$B$12,Tablero!$A$12,IF($H221=Tablero!$B$13,Tablero!$A$13,IF($H221=Tablero!$B$14,Tablero!$A$14,IF($H221=Tablero!$B$15,Tablero!$A$15,)))))</f>
        <v>3</v>
      </c>
      <c r="J221" s="383" t="b">
        <f>IF($G221="X",IF($H221=Tablero!$E$12,Tablero!$D$12,IF($H221=Tablero!$E$13,Tablero!$D$13,IF($H221=Tablero!$E$14,Tablero!$D$14,IF($H221=Tablero!$E$15,Tablero!$D$15,)))))</f>
        <v>0</v>
      </c>
      <c r="K221" s="529">
        <f t="shared" si="25"/>
        <v>3.7499999999999999E-3</v>
      </c>
      <c r="L221" s="529">
        <f t="shared" si="23"/>
        <v>0</v>
      </c>
      <c r="M221" s="446">
        <v>0.01</v>
      </c>
      <c r="N221" s="447">
        <f t="shared" si="22"/>
        <v>1.25E-3</v>
      </c>
      <c r="O221" s="770"/>
      <c r="P221" s="514" t="s">
        <v>144</v>
      </c>
      <c r="Q221" s="514" t="s">
        <v>144</v>
      </c>
      <c r="R221" s="514" t="s">
        <v>94</v>
      </c>
      <c r="S221" s="600" t="s">
        <v>48</v>
      </c>
    </row>
    <row r="222" spans="1:19" ht="99.75" x14ac:dyDescent="0.25">
      <c r="A222" s="744"/>
      <c r="B222" s="367">
        <v>35</v>
      </c>
      <c r="C222" s="386" t="s">
        <v>886</v>
      </c>
      <c r="D222" s="382" t="s">
        <v>887</v>
      </c>
      <c r="E222" s="389" t="s">
        <v>196</v>
      </c>
      <c r="F222" s="372" t="s">
        <v>475</v>
      </c>
      <c r="G222" s="372"/>
      <c r="H222" s="395" t="s">
        <v>26</v>
      </c>
      <c r="I222" s="383">
        <f>IF($F222="X",IF($H222=Tablero!$B$12,Tablero!$A$12,IF($H222=Tablero!$B$13,Tablero!$A$13,IF($H222=Tablero!$B$14,Tablero!$A$14,IF($H222=Tablero!$B$15,Tablero!$A$15,)))))</f>
        <v>2</v>
      </c>
      <c r="J222" s="383" t="b">
        <f>IF($G222="X",IF($H222=Tablero!$E$12,Tablero!$D$12,IF($H222=Tablero!$E$13,Tablero!$D$13,IF($H222=Tablero!$E$14,Tablero!$D$14,IF($H222=Tablero!$E$15,Tablero!$D$15,)))))</f>
        <v>0</v>
      </c>
      <c r="K222" s="529">
        <f t="shared" si="25"/>
        <v>7.5000000000000002E-4</v>
      </c>
      <c r="L222" s="529">
        <f t="shared" si="23"/>
        <v>0</v>
      </c>
      <c r="M222" s="446">
        <v>3.0000000000000001E-3</v>
      </c>
      <c r="N222" s="447">
        <f t="shared" si="22"/>
        <v>3.7500000000000001E-4</v>
      </c>
      <c r="O222" s="770"/>
      <c r="P222" s="514" t="s">
        <v>144</v>
      </c>
      <c r="Q222" s="514" t="s">
        <v>144</v>
      </c>
      <c r="R222" s="514" t="s">
        <v>94</v>
      </c>
      <c r="S222" s="600" t="s">
        <v>48</v>
      </c>
    </row>
    <row r="223" spans="1:19" ht="71.25" x14ac:dyDescent="0.25">
      <c r="A223" s="744"/>
      <c r="B223" s="367">
        <v>36</v>
      </c>
      <c r="C223" s="386" t="s">
        <v>888</v>
      </c>
      <c r="D223" s="382" t="s">
        <v>889</v>
      </c>
      <c r="E223" s="389" t="s">
        <v>196</v>
      </c>
      <c r="F223" s="372" t="s">
        <v>475</v>
      </c>
      <c r="G223" s="372"/>
      <c r="H223" s="395" t="s">
        <v>22</v>
      </c>
      <c r="I223" s="383">
        <f>IF($F223="X",IF($H223=Tablero!$B$12,Tablero!$A$12,IF($H223=Tablero!$B$13,Tablero!$A$13,IF($H223=Tablero!$B$14,Tablero!$A$14,IF($H223=Tablero!$B$15,Tablero!$A$15,)))))</f>
        <v>4</v>
      </c>
      <c r="J223" s="383" t="b">
        <f>IF($G223="X",IF($H223=Tablero!$E$12,Tablero!$D$12,IF($H223=Tablero!$E$13,Tablero!$D$13,IF($H223=Tablero!$E$14,Tablero!$D$14,IF($H223=Tablero!$E$15,Tablero!$D$15,)))))</f>
        <v>0</v>
      </c>
      <c r="K223" s="529">
        <f t="shared" si="25"/>
        <v>0.01</v>
      </c>
      <c r="L223" s="529">
        <f t="shared" si="23"/>
        <v>0</v>
      </c>
      <c r="M223" s="446">
        <v>0.02</v>
      </c>
      <c r="N223" s="447">
        <f t="shared" si="22"/>
        <v>2.5000000000000001E-3</v>
      </c>
      <c r="O223" s="770"/>
      <c r="P223" s="514" t="s">
        <v>144</v>
      </c>
      <c r="Q223" s="514" t="s">
        <v>144</v>
      </c>
      <c r="R223" s="514" t="s">
        <v>94</v>
      </c>
      <c r="S223" s="600" t="s">
        <v>48</v>
      </c>
    </row>
    <row r="224" spans="1:19" ht="71.25" x14ac:dyDescent="0.25">
      <c r="A224" s="744"/>
      <c r="B224" s="367">
        <v>37</v>
      </c>
      <c r="C224" s="386" t="s">
        <v>890</v>
      </c>
      <c r="D224" s="387" t="s">
        <v>891</v>
      </c>
      <c r="E224" s="389" t="s">
        <v>187</v>
      </c>
      <c r="F224" s="372" t="s">
        <v>475</v>
      </c>
      <c r="G224" s="372"/>
      <c r="H224" s="372" t="s">
        <v>25</v>
      </c>
      <c r="I224" s="383">
        <f>IF($F224="X",IF($H224=Tablero!$B$12,Tablero!$A$12,IF($H224=Tablero!$B$13,Tablero!$A$13,IF($H224=Tablero!$B$14,Tablero!$A$14,IF($H224=Tablero!$B$15,Tablero!$A$15,)))))</f>
        <v>3</v>
      </c>
      <c r="J224" s="383" t="b">
        <f>IF($G224="X",IF($H224=Tablero!$E$12,Tablero!$D$12,IF($H224=Tablero!$E$13,Tablero!$D$13,IF($H224=Tablero!$E$14,Tablero!$D$14,IF($H224=Tablero!$E$15,Tablero!$D$15,)))))</f>
        <v>0</v>
      </c>
      <c r="K224" s="529">
        <f t="shared" si="25"/>
        <v>1.1250000000000001E-3</v>
      </c>
      <c r="L224" s="529">
        <f t="shared" ref="L224:L227" si="26">IF($G224="x",$N224*$J224,0)</f>
        <v>0</v>
      </c>
      <c r="M224" s="446">
        <v>3.0000000000000001E-3</v>
      </c>
      <c r="N224" s="447">
        <f t="shared" si="22"/>
        <v>3.7500000000000001E-4</v>
      </c>
      <c r="O224" s="770"/>
      <c r="P224" s="514" t="s">
        <v>74</v>
      </c>
      <c r="Q224" s="514" t="s">
        <v>74</v>
      </c>
      <c r="R224" s="514" t="s">
        <v>75</v>
      </c>
      <c r="S224" s="600" t="s">
        <v>102</v>
      </c>
    </row>
    <row r="225" spans="1:19" ht="75.75" customHeight="1" x14ac:dyDescent="0.25">
      <c r="A225" s="744"/>
      <c r="B225" s="367">
        <v>38</v>
      </c>
      <c r="C225" s="386" t="s">
        <v>892</v>
      </c>
      <c r="D225" s="382" t="s">
        <v>893</v>
      </c>
      <c r="E225" s="389" t="s">
        <v>160</v>
      </c>
      <c r="F225" s="372"/>
      <c r="G225" s="372" t="s">
        <v>475</v>
      </c>
      <c r="H225" s="372" t="s">
        <v>22</v>
      </c>
      <c r="I225" s="383" t="b">
        <f>IF($F225="X",IF($H225=Tablero!$B$12,Tablero!$A$12,IF($H225=Tablero!$B$13,Tablero!$A$13,IF($H225=Tablero!$B$14,Tablero!$A$14,IF($H225=Tablero!$B$15,Tablero!$A$15,)))))</f>
        <v>0</v>
      </c>
      <c r="J225" s="383">
        <f>IF($G225="X",IF($H225=Tablero!$E$12,Tablero!$D$12,IF($H225=Tablero!$E$13,Tablero!$D$13,IF($H225=Tablero!$E$14,Tablero!$D$14,IF($H225=Tablero!$E$15,Tablero!$D$15,)))))</f>
        <v>1</v>
      </c>
      <c r="K225" s="529">
        <f t="shared" si="25"/>
        <v>0</v>
      </c>
      <c r="L225" s="529">
        <f t="shared" si="26"/>
        <v>2.6250000000000002E-3</v>
      </c>
      <c r="M225" s="446">
        <v>2.1000000000000001E-2</v>
      </c>
      <c r="N225" s="447">
        <f t="shared" si="22"/>
        <v>2.6250000000000002E-3</v>
      </c>
      <c r="O225" s="770"/>
      <c r="P225" s="514" t="s">
        <v>74</v>
      </c>
      <c r="Q225" s="514" t="s">
        <v>74</v>
      </c>
      <c r="R225" s="514" t="s">
        <v>75</v>
      </c>
      <c r="S225" s="600" t="s">
        <v>102</v>
      </c>
    </row>
    <row r="226" spans="1:19" ht="28.5" x14ac:dyDescent="0.25">
      <c r="A226" s="744"/>
      <c r="B226" s="367">
        <v>39</v>
      </c>
      <c r="C226" s="386" t="s">
        <v>894</v>
      </c>
      <c r="D226" s="382" t="s">
        <v>895</v>
      </c>
      <c r="E226" s="389" t="s">
        <v>160</v>
      </c>
      <c r="F226" s="372"/>
      <c r="G226" s="372" t="s">
        <v>475</v>
      </c>
      <c r="H226" s="372" t="s">
        <v>26</v>
      </c>
      <c r="I226" s="383" t="b">
        <f>IF($F226="X",IF($H226=Tablero!$B$12,Tablero!$A$12,IF($H226=Tablero!$B$13,Tablero!$A$13,IF($H226=Tablero!$B$14,Tablero!$A$14,IF($H226=Tablero!$B$15,Tablero!$A$15,)))))</f>
        <v>0</v>
      </c>
      <c r="J226" s="383">
        <f>IF($G226="X",IF($H226=Tablero!$E$12,Tablero!$D$12,IF($H226=Tablero!$E$13,Tablero!$D$13,IF($H226=Tablero!$E$14,Tablero!$D$14,IF($H226=Tablero!$E$15,Tablero!$D$15,)))))</f>
        <v>3</v>
      </c>
      <c r="K226" s="529">
        <f t="shared" si="25"/>
        <v>0</v>
      </c>
      <c r="L226" s="529">
        <f t="shared" si="26"/>
        <v>1.1250000000000001E-3</v>
      </c>
      <c r="M226" s="446">
        <v>3.0000000000000001E-3</v>
      </c>
      <c r="N226" s="447">
        <f t="shared" si="22"/>
        <v>3.7500000000000001E-4</v>
      </c>
      <c r="O226" s="770"/>
      <c r="P226" s="514" t="s">
        <v>74</v>
      </c>
      <c r="Q226" s="514" t="s">
        <v>74</v>
      </c>
      <c r="R226" s="514" t="s">
        <v>75</v>
      </c>
      <c r="S226" s="600" t="s">
        <v>102</v>
      </c>
    </row>
    <row r="227" spans="1:19" ht="101.25" customHeight="1" x14ac:dyDescent="0.25">
      <c r="A227" s="744"/>
      <c r="B227" s="367">
        <v>40</v>
      </c>
      <c r="C227" s="386" t="s">
        <v>896</v>
      </c>
      <c r="D227" s="382" t="s">
        <v>897</v>
      </c>
      <c r="E227" s="389" t="s">
        <v>160</v>
      </c>
      <c r="F227" s="372"/>
      <c r="G227" s="372" t="s">
        <v>475</v>
      </c>
      <c r="H227" s="372" t="s">
        <v>22</v>
      </c>
      <c r="I227" s="383" t="b">
        <f>IF($F227="X",IF($H227=Tablero!$B$12,Tablero!$A$12,IF($H227=Tablero!$B$13,Tablero!$A$13,IF($H227=Tablero!$B$14,Tablero!$A$14,IF($H227=Tablero!$B$15,Tablero!$A$15,)))))</f>
        <v>0</v>
      </c>
      <c r="J227" s="383">
        <f>IF($G227="X",IF($H227=Tablero!$E$12,Tablero!$D$12,IF($H227=Tablero!$E$13,Tablero!$D$13,IF($H227=Tablero!$E$14,Tablero!$D$14,IF($H227=Tablero!$E$15,Tablero!$D$15,)))))</f>
        <v>1</v>
      </c>
      <c r="K227" s="529">
        <f t="shared" si="25"/>
        <v>0</v>
      </c>
      <c r="L227" s="529">
        <f t="shared" si="26"/>
        <v>2.5000000000000001E-3</v>
      </c>
      <c r="M227" s="446">
        <v>0.02</v>
      </c>
      <c r="N227" s="447">
        <f t="shared" si="22"/>
        <v>2.5000000000000001E-3</v>
      </c>
      <c r="O227" s="770"/>
      <c r="P227" s="514" t="s">
        <v>74</v>
      </c>
      <c r="Q227" s="514" t="s">
        <v>74</v>
      </c>
      <c r="R227" s="514" t="s">
        <v>75</v>
      </c>
      <c r="S227" s="600" t="s">
        <v>102</v>
      </c>
    </row>
    <row r="228" spans="1:19" ht="105.75" customHeight="1" x14ac:dyDescent="0.25">
      <c r="A228" s="744"/>
      <c r="B228" s="367">
        <v>41</v>
      </c>
      <c r="C228" s="386" t="s">
        <v>898</v>
      </c>
      <c r="D228" s="373" t="s">
        <v>899</v>
      </c>
      <c r="E228" s="389" t="s">
        <v>160</v>
      </c>
      <c r="F228" s="372" t="s">
        <v>475</v>
      </c>
      <c r="G228" s="372"/>
      <c r="H228" s="372" t="s">
        <v>25</v>
      </c>
      <c r="I228" s="383">
        <f>IF($F228="X",IF($H228=Tablero!$B$12,Tablero!$A$12,IF($H228=Tablero!$B$13,Tablero!$A$13,IF($H228=Tablero!$B$14,Tablero!$A$14,IF($H228=Tablero!$B$15,Tablero!$A$15,)))))</f>
        <v>3</v>
      </c>
      <c r="J228" s="383" t="b">
        <f>IF($G228="X",IF($H228=Tablero!$E$12,Tablero!$D$12,IF($H228=Tablero!$E$13,Tablero!$D$13,IF($H228=Tablero!$E$14,Tablero!$D$14,IF($H228=Tablero!$E$15,Tablero!$D$15,)))))</f>
        <v>0</v>
      </c>
      <c r="K228" s="529">
        <f t="shared" si="25"/>
        <v>1.8749999999999999E-3</v>
      </c>
      <c r="L228" s="529">
        <f t="shared" ref="L228:L256" si="27">IF($G228="x",$N228*$J228,0)</f>
        <v>0</v>
      </c>
      <c r="M228" s="446">
        <v>5.0000000000000001E-3</v>
      </c>
      <c r="N228" s="447">
        <f t="shared" si="22"/>
        <v>6.2500000000000001E-4</v>
      </c>
      <c r="O228" s="770"/>
      <c r="P228" s="514" t="s">
        <v>52</v>
      </c>
      <c r="Q228" s="514" t="s">
        <v>50</v>
      </c>
      <c r="R228" s="514" t="s">
        <v>97</v>
      </c>
      <c r="S228" s="600" t="s">
        <v>102</v>
      </c>
    </row>
    <row r="229" spans="1:19" ht="65.25" customHeight="1" x14ac:dyDescent="0.25">
      <c r="A229" s="744"/>
      <c r="B229" s="367">
        <v>42</v>
      </c>
      <c r="C229" s="386" t="s">
        <v>900</v>
      </c>
      <c r="D229" s="373" t="s">
        <v>901</v>
      </c>
      <c r="E229" s="389" t="s">
        <v>160</v>
      </c>
      <c r="F229" s="372" t="s">
        <v>475</v>
      </c>
      <c r="G229" s="372"/>
      <c r="H229" s="372" t="s">
        <v>22</v>
      </c>
      <c r="I229" s="383">
        <f>IF($F229="X",IF($H229=Tablero!$B$12,Tablero!$A$12,IF($H229=Tablero!$B$13,Tablero!$A$13,IF($H229=Tablero!$B$14,Tablero!$A$14,IF($H229=Tablero!$B$15,Tablero!$A$15,)))))</f>
        <v>4</v>
      </c>
      <c r="J229" s="383" t="b">
        <f>IF($G229="X",IF($H229=Tablero!$E$12,Tablero!$D$12,IF($H229=Tablero!$E$13,Tablero!$D$13,IF($H229=Tablero!$E$14,Tablero!$D$14,IF($H229=Tablero!$E$15,Tablero!$D$15,)))))</f>
        <v>0</v>
      </c>
      <c r="K229" s="529">
        <f t="shared" si="25"/>
        <v>1.2500000000000001E-2</v>
      </c>
      <c r="L229" s="529">
        <f t="shared" si="27"/>
        <v>0</v>
      </c>
      <c r="M229" s="446">
        <v>2.5000000000000001E-2</v>
      </c>
      <c r="N229" s="447">
        <f t="shared" si="22"/>
        <v>3.1250000000000002E-3</v>
      </c>
      <c r="O229" s="770"/>
      <c r="P229" s="514" t="s">
        <v>52</v>
      </c>
      <c r="Q229" s="514" t="s">
        <v>52</v>
      </c>
      <c r="R229" s="514" t="s">
        <v>97</v>
      </c>
      <c r="S229" s="600" t="s">
        <v>102</v>
      </c>
    </row>
    <row r="230" spans="1:19" ht="42.75" x14ac:dyDescent="0.25">
      <c r="A230" s="744"/>
      <c r="B230" s="367">
        <v>43</v>
      </c>
      <c r="C230" s="386" t="s">
        <v>902</v>
      </c>
      <c r="D230" s="373" t="s">
        <v>903</v>
      </c>
      <c r="E230" s="389" t="s">
        <v>160</v>
      </c>
      <c r="F230" s="372" t="s">
        <v>475</v>
      </c>
      <c r="G230" s="372"/>
      <c r="H230" s="372" t="s">
        <v>25</v>
      </c>
      <c r="I230" s="383">
        <f>IF($F230="X",IF($H230=Tablero!$B$12,Tablero!$A$12,IF($H230=Tablero!$B$13,Tablero!$A$13,IF($H230=Tablero!$B$14,Tablero!$A$14,IF($H230=Tablero!$B$15,Tablero!$A$15,)))))</f>
        <v>3</v>
      </c>
      <c r="J230" s="383" t="b">
        <f>IF($G230="X",IF($H230=Tablero!$E$12,Tablero!$D$12,IF($H230=Tablero!$E$13,Tablero!$D$13,IF($H230=Tablero!$E$14,Tablero!$D$14,IF($H230=Tablero!$E$15,Tablero!$D$15,)))))</f>
        <v>0</v>
      </c>
      <c r="K230" s="529">
        <f t="shared" si="25"/>
        <v>3.7499999999999999E-3</v>
      </c>
      <c r="L230" s="529">
        <f t="shared" si="27"/>
        <v>0</v>
      </c>
      <c r="M230" s="446">
        <v>0.01</v>
      </c>
      <c r="N230" s="447">
        <f t="shared" si="22"/>
        <v>1.25E-3</v>
      </c>
      <c r="O230" s="770"/>
      <c r="P230" s="514" t="s">
        <v>52</v>
      </c>
      <c r="Q230" s="514" t="s">
        <v>52</v>
      </c>
      <c r="R230" s="514" t="s">
        <v>97</v>
      </c>
      <c r="S230" s="600" t="s">
        <v>102</v>
      </c>
    </row>
    <row r="231" spans="1:19" ht="57" x14ac:dyDescent="0.25">
      <c r="A231" s="744"/>
      <c r="B231" s="367">
        <v>44</v>
      </c>
      <c r="C231" s="386" t="s">
        <v>904</v>
      </c>
      <c r="D231" s="373" t="s">
        <v>905</v>
      </c>
      <c r="E231" s="389" t="s">
        <v>160</v>
      </c>
      <c r="F231" s="372" t="s">
        <v>475</v>
      </c>
      <c r="G231" s="372"/>
      <c r="H231" s="372" t="s">
        <v>25</v>
      </c>
      <c r="I231" s="383">
        <f>IF($F231="X",IF($H231=Tablero!$B$12,Tablero!$A$12,IF($H231=Tablero!$B$13,Tablero!$A$13,IF($H231=Tablero!$B$14,Tablero!$A$14,IF($H231=Tablero!$B$15,Tablero!$A$15,)))))</f>
        <v>3</v>
      </c>
      <c r="J231" s="383" t="b">
        <f>IF($G231="X",IF($H231=Tablero!$E$12,Tablero!$D$12,IF($H231=Tablero!$E$13,Tablero!$D$13,IF($H231=Tablero!$E$14,Tablero!$D$14,IF($H231=Tablero!$E$15,Tablero!$D$15,)))))</f>
        <v>0</v>
      </c>
      <c r="K231" s="529">
        <f t="shared" si="25"/>
        <v>3.7499999999999999E-3</v>
      </c>
      <c r="L231" s="529">
        <f t="shared" si="27"/>
        <v>0</v>
      </c>
      <c r="M231" s="446">
        <v>0.01</v>
      </c>
      <c r="N231" s="447">
        <f t="shared" si="22"/>
        <v>1.25E-3</v>
      </c>
      <c r="O231" s="770"/>
      <c r="P231" s="514" t="s">
        <v>52</v>
      </c>
      <c r="Q231" s="514" t="s">
        <v>52</v>
      </c>
      <c r="R231" s="514" t="s">
        <v>97</v>
      </c>
      <c r="S231" s="600" t="s">
        <v>102</v>
      </c>
    </row>
    <row r="232" spans="1:19" ht="85.5" x14ac:dyDescent="0.25">
      <c r="A232" s="744"/>
      <c r="B232" s="367">
        <v>45</v>
      </c>
      <c r="C232" s="386" t="s">
        <v>906</v>
      </c>
      <c r="D232" s="373" t="s">
        <v>907</v>
      </c>
      <c r="E232" s="389" t="s">
        <v>160</v>
      </c>
      <c r="F232" s="372" t="s">
        <v>475</v>
      </c>
      <c r="G232" s="372"/>
      <c r="H232" s="372" t="s">
        <v>25</v>
      </c>
      <c r="I232" s="383">
        <f>IF($F232="X",IF($H232=Tablero!$B$12,Tablero!$A$12,IF($H232=Tablero!$B$13,Tablero!$A$13,IF($H232=Tablero!$B$14,Tablero!$A$14,IF($H232=Tablero!$B$15,Tablero!$A$15,)))))</f>
        <v>3</v>
      </c>
      <c r="J232" s="383" t="b">
        <f>IF($G232="X",IF($H232=Tablero!$E$12,Tablero!$D$12,IF($H232=Tablero!$E$13,Tablero!$D$13,IF($H232=Tablero!$E$14,Tablero!$D$14,IF($H232=Tablero!$E$15,Tablero!$D$15,)))))</f>
        <v>0</v>
      </c>
      <c r="K232" s="529">
        <f t="shared" si="25"/>
        <v>3.7499999999999999E-3</v>
      </c>
      <c r="L232" s="529">
        <f t="shared" si="27"/>
        <v>0</v>
      </c>
      <c r="M232" s="446">
        <v>0.01</v>
      </c>
      <c r="N232" s="447">
        <f t="shared" si="22"/>
        <v>1.25E-3</v>
      </c>
      <c r="O232" s="770"/>
      <c r="P232" s="514" t="s">
        <v>52</v>
      </c>
      <c r="Q232" s="514" t="s">
        <v>52</v>
      </c>
      <c r="R232" s="514" t="s">
        <v>97</v>
      </c>
      <c r="S232" s="600" t="s">
        <v>102</v>
      </c>
    </row>
    <row r="233" spans="1:19" ht="42.75" x14ac:dyDescent="0.25">
      <c r="A233" s="744"/>
      <c r="B233" s="367">
        <v>46</v>
      </c>
      <c r="C233" s="386" t="s">
        <v>908</v>
      </c>
      <c r="D233" s="373" t="s">
        <v>909</v>
      </c>
      <c r="E233" s="389" t="s">
        <v>160</v>
      </c>
      <c r="F233" s="372" t="s">
        <v>475</v>
      </c>
      <c r="G233" s="372"/>
      <c r="H233" s="391" t="s">
        <v>25</v>
      </c>
      <c r="I233" s="383">
        <f>IF($F233="X",IF($H233=Tablero!$B$12,Tablero!$A$12,IF($H233=Tablero!$B$13,Tablero!$A$13,IF($H233=Tablero!$B$14,Tablero!$A$14,IF($H233=Tablero!$B$15,Tablero!$A$15,)))))</f>
        <v>3</v>
      </c>
      <c r="J233" s="383" t="b">
        <f>IF($G233="X",IF($H233=Tablero!$E$12,Tablero!$D$12,IF($H233=Tablero!$E$13,Tablero!$D$13,IF($H233=Tablero!$E$14,Tablero!$D$14,IF($H233=Tablero!$E$15,Tablero!$D$15,)))))</f>
        <v>0</v>
      </c>
      <c r="K233" s="529">
        <f t="shared" si="25"/>
        <v>3.7499999999999999E-3</v>
      </c>
      <c r="L233" s="529">
        <f t="shared" si="27"/>
        <v>0</v>
      </c>
      <c r="M233" s="446">
        <v>0.01</v>
      </c>
      <c r="N233" s="447">
        <f t="shared" si="22"/>
        <v>1.25E-3</v>
      </c>
      <c r="O233" s="770"/>
      <c r="P233" s="514" t="s">
        <v>52</v>
      </c>
      <c r="Q233" s="514" t="s">
        <v>52</v>
      </c>
      <c r="R233" s="514" t="s">
        <v>97</v>
      </c>
      <c r="S233" s="600" t="s">
        <v>102</v>
      </c>
    </row>
    <row r="234" spans="1:19" ht="71.25" customHeight="1" x14ac:dyDescent="0.25">
      <c r="A234" s="744"/>
      <c r="B234" s="367">
        <v>47</v>
      </c>
      <c r="C234" s="386" t="s">
        <v>910</v>
      </c>
      <c r="D234" s="384" t="s">
        <v>911</v>
      </c>
      <c r="E234" s="369" t="s">
        <v>160</v>
      </c>
      <c r="F234" s="391"/>
      <c r="G234" s="391" t="s">
        <v>475</v>
      </c>
      <c r="H234" s="391" t="s">
        <v>25</v>
      </c>
      <c r="I234" s="383" t="b">
        <f>IF($F234="X",IF($H234=Tablero!$B$12,Tablero!$A$12,IF($H234=Tablero!$B$13,Tablero!$A$13,IF($H234=Tablero!$B$14,Tablero!$A$14,IF($H234=Tablero!$B$15,Tablero!$A$15,)))))</f>
        <v>0</v>
      </c>
      <c r="J234" s="383">
        <f>IF($G234="X",IF($H234=Tablero!$E$12,Tablero!$D$12,IF($H234=Tablero!$E$13,Tablero!$D$13,IF($H234=Tablero!$E$14,Tablero!$D$14,IF($H234=Tablero!$E$15,Tablero!$D$15,)))))</f>
        <v>2</v>
      </c>
      <c r="K234" s="529">
        <f t="shared" si="25"/>
        <v>0</v>
      </c>
      <c r="L234" s="529">
        <f t="shared" si="27"/>
        <v>1.25E-3</v>
      </c>
      <c r="M234" s="446">
        <v>5.0000000000000001E-3</v>
      </c>
      <c r="N234" s="447">
        <f t="shared" si="22"/>
        <v>6.2500000000000001E-4</v>
      </c>
      <c r="O234" s="770"/>
      <c r="P234" s="514" t="s">
        <v>146</v>
      </c>
      <c r="Q234" s="514" t="s">
        <v>46</v>
      </c>
      <c r="R234" s="514" t="s">
        <v>104</v>
      </c>
      <c r="S234" s="600" t="s">
        <v>102</v>
      </c>
    </row>
    <row r="235" spans="1:19" ht="146.25" customHeight="1" x14ac:dyDescent="0.25">
      <c r="A235" s="744"/>
      <c r="B235" s="367">
        <v>48</v>
      </c>
      <c r="C235" s="386" t="s">
        <v>912</v>
      </c>
      <c r="D235" s="574" t="s">
        <v>913</v>
      </c>
      <c r="E235" s="389" t="s">
        <v>196</v>
      </c>
      <c r="F235" s="372" t="s">
        <v>475</v>
      </c>
      <c r="G235" s="372"/>
      <c r="H235" s="372" t="s">
        <v>22</v>
      </c>
      <c r="I235" s="383">
        <f>IF($F235="X",IF($H235=Tablero!$B$12,Tablero!$A$12,IF($H235=Tablero!$B$13,Tablero!$A$13,IF($H235=Tablero!$B$14,Tablero!$A$14,IF($H235=Tablero!$B$15,Tablero!$A$15,)))))</f>
        <v>4</v>
      </c>
      <c r="J235" s="383" t="b">
        <f>IF($G235="X",IF($H235=Tablero!$E$12,Tablero!$D$12,IF($H235=Tablero!$E$13,Tablero!$D$13,IF($H235=Tablero!$E$14,Tablero!$D$14,IF($H235=Tablero!$E$15,Tablero!$D$15,)))))</f>
        <v>0</v>
      </c>
      <c r="K235" s="529">
        <f t="shared" si="25"/>
        <v>7.4999999999999997E-3</v>
      </c>
      <c r="L235" s="529">
        <f t="shared" si="27"/>
        <v>0</v>
      </c>
      <c r="M235" s="446">
        <v>1.4999999999999999E-2</v>
      </c>
      <c r="N235" s="447">
        <f t="shared" si="22"/>
        <v>1.8749999999999999E-3</v>
      </c>
      <c r="O235" s="770"/>
      <c r="P235" s="514" t="s">
        <v>140</v>
      </c>
      <c r="Q235" s="514" t="s">
        <v>140</v>
      </c>
      <c r="R235" s="514" t="s">
        <v>81</v>
      </c>
      <c r="S235" s="600" t="s">
        <v>102</v>
      </c>
    </row>
    <row r="236" spans="1:19" ht="108" customHeight="1" x14ac:dyDescent="0.25">
      <c r="A236" s="744"/>
      <c r="B236" s="367">
        <v>49</v>
      </c>
      <c r="C236" s="414" t="s">
        <v>914</v>
      </c>
      <c r="D236" s="419" t="s">
        <v>915</v>
      </c>
      <c r="E236" s="389" t="s">
        <v>160</v>
      </c>
      <c r="F236" s="391" t="s">
        <v>475</v>
      </c>
      <c r="G236" s="391"/>
      <c r="H236" s="372" t="s">
        <v>22</v>
      </c>
      <c r="I236" s="383">
        <f>IF($F236="X",IF($H236=Tablero!$B$12,Tablero!$A$12,IF($H236=Tablero!$B$13,Tablero!$A$13,IF($H236=Tablero!$B$14,Tablero!$A$14,IF($H236=Tablero!$B$15,Tablero!$A$15,)))))</f>
        <v>4</v>
      </c>
      <c r="J236" s="383" t="b">
        <f>IF($G236="X",IF($H236=Tablero!$E$12,Tablero!$D$12,IF($H236=Tablero!$E$13,Tablero!$D$13,IF($H236=Tablero!$E$14,Tablero!$D$14,IF($H236=Tablero!$E$15,Tablero!$D$15,)))))</f>
        <v>0</v>
      </c>
      <c r="K236" s="529">
        <f t="shared" si="25"/>
        <v>0.01</v>
      </c>
      <c r="L236" s="529">
        <f t="shared" si="27"/>
        <v>0</v>
      </c>
      <c r="M236" s="446">
        <v>0.02</v>
      </c>
      <c r="N236" s="447">
        <f t="shared" si="22"/>
        <v>2.5000000000000001E-3</v>
      </c>
      <c r="O236" s="770"/>
      <c r="P236" s="514" t="s">
        <v>133</v>
      </c>
      <c r="Q236" s="514" t="s">
        <v>133</v>
      </c>
      <c r="R236" s="514" t="s">
        <v>53</v>
      </c>
      <c r="S236" s="600" t="s">
        <v>102</v>
      </c>
    </row>
    <row r="237" spans="1:19" ht="142.5" x14ac:dyDescent="0.25">
      <c r="A237" s="744"/>
      <c r="B237" s="367">
        <v>50</v>
      </c>
      <c r="C237" s="572" t="s">
        <v>916</v>
      </c>
      <c r="D237" s="596" t="s">
        <v>917</v>
      </c>
      <c r="E237" s="389" t="s">
        <v>160</v>
      </c>
      <c r="F237" s="391" t="s">
        <v>475</v>
      </c>
      <c r="G237" s="391"/>
      <c r="H237" s="372" t="s">
        <v>25</v>
      </c>
      <c r="I237" s="383">
        <f>IF($F237="X",IF($H237=Tablero!$B$12,Tablero!$A$12,IF($H237=Tablero!$B$13,Tablero!$A$13,IF($H237=Tablero!$B$14,Tablero!$A$14,IF($H237=Tablero!$B$15,Tablero!$A$15,)))))</f>
        <v>3</v>
      </c>
      <c r="J237" s="383" t="b">
        <f>IF($G237="X",IF($H237=Tablero!$E$12,Tablero!$D$12,IF($H237=Tablero!$E$13,Tablero!$D$13,IF($H237=Tablero!$E$14,Tablero!$D$14,IF($H237=Tablero!$E$15,Tablero!$D$15,)))))</f>
        <v>0</v>
      </c>
      <c r="K237" s="529">
        <f t="shared" si="25"/>
        <v>3.7499999999999999E-3</v>
      </c>
      <c r="L237" s="529">
        <f t="shared" si="27"/>
        <v>0</v>
      </c>
      <c r="M237" s="446">
        <v>0.01</v>
      </c>
      <c r="N237" s="447">
        <f t="shared" si="22"/>
        <v>1.25E-3</v>
      </c>
      <c r="O237" s="770"/>
      <c r="P237" s="514" t="s">
        <v>133</v>
      </c>
      <c r="Q237" s="514" t="s">
        <v>133</v>
      </c>
      <c r="R237" s="514" t="s">
        <v>53</v>
      </c>
      <c r="S237" s="600" t="s">
        <v>102</v>
      </c>
    </row>
    <row r="238" spans="1:19" ht="143.25" customHeight="1" x14ac:dyDescent="0.25">
      <c r="A238" s="744"/>
      <c r="B238" s="367">
        <v>51</v>
      </c>
      <c r="C238" s="431" t="s">
        <v>918</v>
      </c>
      <c r="D238" s="590" t="s">
        <v>919</v>
      </c>
      <c r="E238" s="389" t="s">
        <v>196</v>
      </c>
      <c r="F238" s="391" t="s">
        <v>475</v>
      </c>
      <c r="G238" s="391"/>
      <c r="H238" s="372" t="s">
        <v>22</v>
      </c>
      <c r="I238" s="383">
        <f>IF($F238="X",IF($H238=Tablero!$B$12,Tablero!$A$12,IF($H238=Tablero!$B$13,Tablero!$A$13,IF($H238=Tablero!$B$14,Tablero!$A$14,IF($H238=Tablero!$B$15,Tablero!$A$15,)))))</f>
        <v>4</v>
      </c>
      <c r="J238" s="383" t="b">
        <f>IF($G238="X",IF($H238=Tablero!$E$12,Tablero!$D$12,IF($H238=Tablero!$E$13,Tablero!$D$13,IF($H238=Tablero!$E$14,Tablero!$D$14,IF($H238=Tablero!$E$15,Tablero!$D$15,)))))</f>
        <v>0</v>
      </c>
      <c r="K238" s="529">
        <f t="shared" si="25"/>
        <v>0.01</v>
      </c>
      <c r="L238" s="529">
        <f t="shared" si="27"/>
        <v>0</v>
      </c>
      <c r="M238" s="446">
        <v>0.02</v>
      </c>
      <c r="N238" s="447">
        <f t="shared" si="22"/>
        <v>2.5000000000000001E-3</v>
      </c>
      <c r="O238" s="770"/>
      <c r="P238" s="514" t="s">
        <v>133</v>
      </c>
      <c r="Q238" s="514" t="s">
        <v>133</v>
      </c>
      <c r="R238" s="514" t="s">
        <v>53</v>
      </c>
      <c r="S238" s="600" t="s">
        <v>102</v>
      </c>
    </row>
    <row r="239" spans="1:19" ht="199.5" x14ac:dyDescent="0.25">
      <c r="A239" s="744"/>
      <c r="B239" s="367">
        <v>52</v>
      </c>
      <c r="C239" s="431" t="s">
        <v>920</v>
      </c>
      <c r="D239" s="590" t="s">
        <v>921</v>
      </c>
      <c r="E239" s="389" t="s">
        <v>160</v>
      </c>
      <c r="F239" s="391" t="s">
        <v>475</v>
      </c>
      <c r="G239" s="391"/>
      <c r="H239" s="372" t="s">
        <v>25</v>
      </c>
      <c r="I239" s="383">
        <f>IF($F239="X",IF($H239=Tablero!$B$12,Tablero!$A$12,IF($H239=Tablero!$B$13,Tablero!$A$13,IF($H239=Tablero!$B$14,Tablero!$A$14,IF($H239=Tablero!$B$15,Tablero!$A$15,)))))</f>
        <v>3</v>
      </c>
      <c r="J239" s="383" t="b">
        <f>IF($G239="X",IF($H239=Tablero!$E$12,Tablero!$D$12,IF($H239=Tablero!$E$13,Tablero!$D$13,IF($H239=Tablero!$E$14,Tablero!$D$14,IF($H239=Tablero!$E$15,Tablero!$D$15,)))))</f>
        <v>0</v>
      </c>
      <c r="K239" s="529">
        <f t="shared" si="25"/>
        <v>3.3749999999999995E-3</v>
      </c>
      <c r="L239" s="529">
        <f t="shared" si="27"/>
        <v>0</v>
      </c>
      <c r="M239" s="446">
        <v>8.9999999999999993E-3</v>
      </c>
      <c r="N239" s="447">
        <f t="shared" si="22"/>
        <v>1.1249999999999999E-3</v>
      </c>
      <c r="O239" s="770"/>
      <c r="P239" s="514" t="s">
        <v>133</v>
      </c>
      <c r="Q239" s="514" t="s">
        <v>133</v>
      </c>
      <c r="R239" s="514" t="s">
        <v>53</v>
      </c>
      <c r="S239" s="600" t="s">
        <v>48</v>
      </c>
    </row>
    <row r="240" spans="1:19" ht="71.25" x14ac:dyDescent="0.25">
      <c r="A240" s="744"/>
      <c r="B240" s="367">
        <v>53</v>
      </c>
      <c r="C240" s="431" t="s">
        <v>922</v>
      </c>
      <c r="D240" s="590" t="s">
        <v>923</v>
      </c>
      <c r="E240" s="389" t="s">
        <v>196</v>
      </c>
      <c r="F240" s="391"/>
      <c r="G240" s="391" t="s">
        <v>475</v>
      </c>
      <c r="H240" s="372" t="s">
        <v>25</v>
      </c>
      <c r="I240" s="383" t="b">
        <f>IF($F240="X",IF($H240=Tablero!$B$12,Tablero!$A$12,IF($H240=Tablero!$B$13,Tablero!$A$13,IF($H240=Tablero!$B$14,Tablero!$A$14,IF($H240=Tablero!$B$15,Tablero!$A$15,)))))</f>
        <v>0</v>
      </c>
      <c r="J240" s="383">
        <f>IF($G240="X",IF($H240=Tablero!$E$12,Tablero!$D$12,IF($H240=Tablero!$E$13,Tablero!$D$13,IF($H240=Tablero!$E$14,Tablero!$D$14,IF($H240=Tablero!$E$15,Tablero!$D$15,)))))</f>
        <v>2</v>
      </c>
      <c r="K240" s="529">
        <f t="shared" si="25"/>
        <v>0</v>
      </c>
      <c r="L240" s="529">
        <f t="shared" si="27"/>
        <v>2.5000000000000001E-3</v>
      </c>
      <c r="M240" s="446">
        <v>0.01</v>
      </c>
      <c r="N240" s="447">
        <f t="shared" si="22"/>
        <v>1.25E-3</v>
      </c>
      <c r="O240" s="770"/>
      <c r="P240" s="514" t="s">
        <v>133</v>
      </c>
      <c r="Q240" s="514" t="s">
        <v>133</v>
      </c>
      <c r="R240" s="514" t="s">
        <v>53</v>
      </c>
      <c r="S240" s="600" t="s">
        <v>48</v>
      </c>
    </row>
    <row r="241" spans="1:19" ht="90.75" customHeight="1" x14ac:dyDescent="0.25">
      <c r="A241" s="744"/>
      <c r="B241" s="367">
        <v>54</v>
      </c>
      <c r="C241" s="431" t="s">
        <v>924</v>
      </c>
      <c r="D241" s="590" t="s">
        <v>925</v>
      </c>
      <c r="E241" s="389" t="s">
        <v>196</v>
      </c>
      <c r="F241" s="391"/>
      <c r="G241" s="391" t="s">
        <v>475</v>
      </c>
      <c r="H241" s="372" t="s">
        <v>22</v>
      </c>
      <c r="I241" s="383" t="b">
        <f>IF($F241="X",IF($H241=Tablero!$B$12,Tablero!$A$12,IF($H241=Tablero!$B$13,Tablero!$A$13,IF($H241=Tablero!$B$14,Tablero!$A$14,IF($H241=Tablero!$B$15,Tablero!$A$15,)))))</f>
        <v>0</v>
      </c>
      <c r="J241" s="383">
        <f>IF($G241="X",IF($H241=Tablero!$E$12,Tablero!$D$12,IF($H241=Tablero!$E$13,Tablero!$D$13,IF($H241=Tablero!$E$14,Tablero!$D$14,IF($H241=Tablero!$E$15,Tablero!$D$15,)))))</f>
        <v>1</v>
      </c>
      <c r="K241" s="529">
        <f t="shared" si="25"/>
        <v>0</v>
      </c>
      <c r="L241" s="529">
        <f t="shared" si="27"/>
        <v>1.25E-3</v>
      </c>
      <c r="M241" s="446">
        <v>0.01</v>
      </c>
      <c r="N241" s="447">
        <f t="shared" si="22"/>
        <v>1.25E-3</v>
      </c>
      <c r="O241" s="770"/>
      <c r="P241" s="514" t="s">
        <v>133</v>
      </c>
      <c r="Q241" s="514" t="s">
        <v>133</v>
      </c>
      <c r="R241" s="514" t="s">
        <v>53</v>
      </c>
      <c r="S241" s="600" t="s">
        <v>48</v>
      </c>
    </row>
    <row r="242" spans="1:19" ht="89.25" customHeight="1" x14ac:dyDescent="0.25">
      <c r="A242" s="744"/>
      <c r="B242" s="367">
        <v>55</v>
      </c>
      <c r="C242" s="431" t="s">
        <v>926</v>
      </c>
      <c r="D242" s="590" t="s">
        <v>927</v>
      </c>
      <c r="E242" s="389" t="s">
        <v>196</v>
      </c>
      <c r="F242" s="391"/>
      <c r="G242" s="391" t="s">
        <v>475</v>
      </c>
      <c r="H242" s="391" t="s">
        <v>22</v>
      </c>
      <c r="I242" s="383" t="b">
        <f>IF($F242="X",IF($H242=Tablero!$B$12,Tablero!$A$12,IF($H242=Tablero!$B$13,Tablero!$A$13,IF($H242=Tablero!$B$14,Tablero!$A$14,IF($H242=Tablero!$B$15,Tablero!$A$15,)))))</f>
        <v>0</v>
      </c>
      <c r="J242" s="383">
        <f>IF($G242="X",IF($H242=Tablero!$E$12,Tablero!$D$12,IF($H242=Tablero!$E$13,Tablero!$D$13,IF($H242=Tablero!$E$14,Tablero!$D$14,IF($H242=Tablero!$E$15,Tablero!$D$15,)))))</f>
        <v>1</v>
      </c>
      <c r="K242" s="529">
        <f t="shared" si="25"/>
        <v>0</v>
      </c>
      <c r="L242" s="529">
        <f t="shared" si="27"/>
        <v>1.25E-3</v>
      </c>
      <c r="M242" s="446">
        <v>0.01</v>
      </c>
      <c r="N242" s="447">
        <f t="shared" si="22"/>
        <v>1.25E-3</v>
      </c>
      <c r="O242" s="770"/>
      <c r="P242" s="514" t="s">
        <v>133</v>
      </c>
      <c r="Q242" s="514" t="s">
        <v>133</v>
      </c>
      <c r="R242" s="514" t="s">
        <v>53</v>
      </c>
      <c r="S242" s="600" t="s">
        <v>48</v>
      </c>
    </row>
    <row r="243" spans="1:19" ht="114" x14ac:dyDescent="0.25">
      <c r="A243" s="744"/>
      <c r="B243" s="367">
        <v>56</v>
      </c>
      <c r="C243" s="573" t="s">
        <v>928</v>
      </c>
      <c r="D243" s="597" t="s">
        <v>929</v>
      </c>
      <c r="E243" s="389" t="s">
        <v>160</v>
      </c>
      <c r="F243" s="391"/>
      <c r="G243" s="391" t="s">
        <v>475</v>
      </c>
      <c r="H243" s="391" t="s">
        <v>22</v>
      </c>
      <c r="I243" s="383" t="b">
        <f>IF($F243="X",IF($H243=Tablero!$B$12,Tablero!$A$12,IF($H243=Tablero!$B$13,Tablero!$A$13,IF($H243=Tablero!$B$14,Tablero!$A$14,IF($H243=Tablero!$B$15,Tablero!$A$15,)))))</f>
        <v>0</v>
      </c>
      <c r="J243" s="383">
        <f>IF($G243="X",IF($H243=Tablero!$E$12,Tablero!$D$12,IF($H243=Tablero!$E$13,Tablero!$D$13,IF($H243=Tablero!$E$14,Tablero!$D$14,IF($H243=Tablero!$E$15,Tablero!$D$15,)))))</f>
        <v>1</v>
      </c>
      <c r="K243" s="529">
        <f t="shared" si="25"/>
        <v>0</v>
      </c>
      <c r="L243" s="529">
        <f t="shared" si="27"/>
        <v>1.25E-3</v>
      </c>
      <c r="M243" s="446">
        <v>0.01</v>
      </c>
      <c r="N243" s="447">
        <f t="shared" si="22"/>
        <v>1.25E-3</v>
      </c>
      <c r="O243" s="770"/>
      <c r="P243" s="514" t="s">
        <v>133</v>
      </c>
      <c r="Q243" s="514" t="s">
        <v>133</v>
      </c>
      <c r="R243" s="514" t="s">
        <v>53</v>
      </c>
      <c r="S243" s="600" t="s">
        <v>102</v>
      </c>
    </row>
    <row r="244" spans="1:19" ht="85.5" x14ac:dyDescent="0.25">
      <c r="A244" s="744"/>
      <c r="B244" s="367">
        <v>57</v>
      </c>
      <c r="C244" s="431" t="s">
        <v>930</v>
      </c>
      <c r="D244" s="576" t="s">
        <v>2260</v>
      </c>
      <c r="E244" s="389" t="s">
        <v>160</v>
      </c>
      <c r="F244" s="372"/>
      <c r="G244" s="372" t="s">
        <v>475</v>
      </c>
      <c r="H244" s="391" t="s">
        <v>25</v>
      </c>
      <c r="I244" s="383" t="b">
        <f>IF($F244="X",IF($H244=Tablero!$B$12,Tablero!$A$12,IF($H244=Tablero!$B$13,Tablero!$A$13,IF($H244=Tablero!$B$14,Tablero!$A$14,IF($H244=Tablero!$B$15,Tablero!$A$15,)))))</f>
        <v>0</v>
      </c>
      <c r="J244" s="383">
        <f>IF($G244="X",IF($H244=Tablero!$E$12,Tablero!$D$12,IF($H244=Tablero!$E$13,Tablero!$D$13,IF($H244=Tablero!$E$14,Tablero!$D$14,IF($H244=Tablero!$E$15,Tablero!$D$15,)))))</f>
        <v>2</v>
      </c>
      <c r="K244" s="529">
        <f t="shared" si="25"/>
        <v>0</v>
      </c>
      <c r="L244" s="529">
        <f t="shared" si="27"/>
        <v>1.25E-3</v>
      </c>
      <c r="M244" s="446">
        <v>5.0000000000000001E-3</v>
      </c>
      <c r="N244" s="447">
        <f t="shared" si="22"/>
        <v>6.2500000000000001E-4</v>
      </c>
      <c r="O244" s="770"/>
      <c r="P244" s="514" t="s">
        <v>135</v>
      </c>
      <c r="Q244" s="514" t="s">
        <v>135</v>
      </c>
      <c r="R244" s="514" t="s">
        <v>87</v>
      </c>
      <c r="S244" s="600" t="s">
        <v>102</v>
      </c>
    </row>
    <row r="245" spans="1:19" ht="42.75" x14ac:dyDescent="0.25">
      <c r="A245" s="744"/>
      <c r="B245" s="367">
        <v>58</v>
      </c>
      <c r="C245" s="386" t="s">
        <v>931</v>
      </c>
      <c r="D245" s="577" t="s">
        <v>932</v>
      </c>
      <c r="E245" s="530" t="s">
        <v>160</v>
      </c>
      <c r="F245" s="372"/>
      <c r="G245" s="372" t="s">
        <v>475</v>
      </c>
      <c r="H245" s="391" t="s">
        <v>25</v>
      </c>
      <c r="I245" s="383" t="b">
        <f>IF($F245="X",IF($H245=Tablero!$B$12,Tablero!$A$12,IF($H245=Tablero!$B$13,Tablero!$A$13,IF($H245=Tablero!$B$14,Tablero!$A$14,IF($H245=Tablero!$B$15,Tablero!$A$15,)))))</f>
        <v>0</v>
      </c>
      <c r="J245" s="383">
        <f>IF($G245="X",IF($H245=Tablero!$E$12,Tablero!$D$12,IF($H245=Tablero!$E$13,Tablero!$D$13,IF($H245=Tablero!$E$14,Tablero!$D$14,IF($H245=Tablero!$E$15,Tablero!$D$15,)))))</f>
        <v>2</v>
      </c>
      <c r="K245" s="529">
        <f t="shared" si="25"/>
        <v>0</v>
      </c>
      <c r="L245" s="529">
        <f t="shared" si="27"/>
        <v>1.25E-3</v>
      </c>
      <c r="M245" s="446">
        <v>5.0000000000000001E-3</v>
      </c>
      <c r="N245" s="447">
        <f t="shared" si="22"/>
        <v>6.2500000000000001E-4</v>
      </c>
      <c r="O245" s="770"/>
      <c r="P245" s="514" t="s">
        <v>2259</v>
      </c>
      <c r="Q245" s="514" t="s">
        <v>2259</v>
      </c>
      <c r="R245" s="514" t="s">
        <v>2258</v>
      </c>
      <c r="S245" s="600" t="s">
        <v>102</v>
      </c>
    </row>
    <row r="246" spans="1:19" ht="93" customHeight="1" x14ac:dyDescent="0.25">
      <c r="A246" s="744"/>
      <c r="B246" s="367">
        <v>59</v>
      </c>
      <c r="C246" s="431" t="s">
        <v>933</v>
      </c>
      <c r="D246" s="598" t="s">
        <v>934</v>
      </c>
      <c r="E246" s="530" t="s">
        <v>196</v>
      </c>
      <c r="F246" s="372" t="s">
        <v>475</v>
      </c>
      <c r="G246" s="372"/>
      <c r="H246" s="391" t="s">
        <v>22</v>
      </c>
      <c r="I246" s="383">
        <f>IF($F246="X",IF($H246=Tablero!$B$12,Tablero!$A$12,IF($H246=Tablero!$B$13,Tablero!$A$13,IF($H246=Tablero!$B$14,Tablero!$A$14,IF($H246=Tablero!$B$15,Tablero!$A$15,)))))</f>
        <v>4</v>
      </c>
      <c r="J246" s="383" t="b">
        <f>IF($G246="X",IF($H246=Tablero!$E$12,Tablero!$D$12,IF($H246=Tablero!$E$13,Tablero!$D$13,IF($H246=Tablero!$E$14,Tablero!$D$14,IF($H246=Tablero!$E$15,Tablero!$D$15,)))))</f>
        <v>0</v>
      </c>
      <c r="K246" s="529">
        <f t="shared" si="25"/>
        <v>0.01</v>
      </c>
      <c r="L246" s="529">
        <f t="shared" si="27"/>
        <v>0</v>
      </c>
      <c r="M246" s="446">
        <v>0.02</v>
      </c>
      <c r="N246" s="447">
        <f t="shared" si="22"/>
        <v>2.5000000000000001E-3</v>
      </c>
      <c r="O246" s="770"/>
      <c r="P246" s="514" t="s">
        <v>2259</v>
      </c>
      <c r="Q246" s="514" t="s">
        <v>2259</v>
      </c>
      <c r="R246" s="514" t="s">
        <v>2258</v>
      </c>
      <c r="S246" s="600" t="s">
        <v>102</v>
      </c>
    </row>
    <row r="247" spans="1:19" ht="54.75" customHeight="1" x14ac:dyDescent="0.25">
      <c r="A247" s="744"/>
      <c r="B247" s="367">
        <v>60</v>
      </c>
      <c r="C247" s="386" t="s">
        <v>935</v>
      </c>
      <c r="D247" s="579" t="s">
        <v>936</v>
      </c>
      <c r="E247" s="530" t="s">
        <v>196</v>
      </c>
      <c r="F247" s="372"/>
      <c r="G247" s="372" t="s">
        <v>475</v>
      </c>
      <c r="H247" s="391" t="s">
        <v>25</v>
      </c>
      <c r="I247" s="383" t="b">
        <f>IF($F247="X",IF($H247=Tablero!$B$12,Tablero!$A$12,IF($H247=Tablero!$B$13,Tablero!$A$13,IF($H247=Tablero!$B$14,Tablero!$A$14,IF($H247=Tablero!$B$15,Tablero!$A$15,)))))</f>
        <v>0</v>
      </c>
      <c r="J247" s="383">
        <f>IF($G247="X",IF($H247=Tablero!$E$12,Tablero!$D$12,IF($H247=Tablero!$E$13,Tablero!$D$13,IF($H247=Tablero!$E$14,Tablero!$D$14,IF($H247=Tablero!$E$15,Tablero!$D$15,)))))</f>
        <v>2</v>
      </c>
      <c r="K247" s="529">
        <f t="shared" si="25"/>
        <v>0</v>
      </c>
      <c r="L247" s="529">
        <f t="shared" si="27"/>
        <v>1.25E-3</v>
      </c>
      <c r="M247" s="446">
        <v>5.0000000000000001E-3</v>
      </c>
      <c r="N247" s="447">
        <f t="shared" si="22"/>
        <v>6.2500000000000001E-4</v>
      </c>
      <c r="O247" s="770"/>
      <c r="P247" s="514" t="s">
        <v>2259</v>
      </c>
      <c r="Q247" s="514" t="s">
        <v>2259</v>
      </c>
      <c r="R247" s="514" t="s">
        <v>2258</v>
      </c>
      <c r="S247" s="600" t="s">
        <v>102</v>
      </c>
    </row>
    <row r="248" spans="1:19" ht="42.75" x14ac:dyDescent="0.25">
      <c r="A248" s="744"/>
      <c r="B248" s="367">
        <v>61</v>
      </c>
      <c r="C248" s="386" t="s">
        <v>937</v>
      </c>
      <c r="D248" s="599" t="s">
        <v>938</v>
      </c>
      <c r="E248" s="530" t="s">
        <v>196</v>
      </c>
      <c r="F248" s="372"/>
      <c r="G248" s="372" t="s">
        <v>475</v>
      </c>
      <c r="H248" s="391" t="s">
        <v>22</v>
      </c>
      <c r="I248" s="383" t="b">
        <f>IF($F248="X",IF($H248=Tablero!$B$12,Tablero!$A$12,IF($H248=Tablero!$B$13,Tablero!$A$13,IF($H248=Tablero!$B$14,Tablero!$A$14,IF($H248=Tablero!$B$15,Tablero!$A$15,)))))</f>
        <v>0</v>
      </c>
      <c r="J248" s="383">
        <f>IF($G248="X",IF($H248=Tablero!$E$12,Tablero!$D$12,IF($H248=Tablero!$E$13,Tablero!$D$13,IF($H248=Tablero!$E$14,Tablero!$D$14,IF($H248=Tablero!$E$15,Tablero!$D$15,)))))</f>
        <v>1</v>
      </c>
      <c r="K248" s="529">
        <f t="shared" si="25"/>
        <v>0</v>
      </c>
      <c r="L248" s="529">
        <f t="shared" si="27"/>
        <v>1.25E-3</v>
      </c>
      <c r="M248" s="446">
        <v>0.01</v>
      </c>
      <c r="N248" s="447">
        <f t="shared" si="22"/>
        <v>1.25E-3</v>
      </c>
      <c r="O248" s="770"/>
      <c r="P248" s="514" t="s">
        <v>2259</v>
      </c>
      <c r="Q248" s="514" t="s">
        <v>2259</v>
      </c>
      <c r="R248" s="514" t="s">
        <v>2258</v>
      </c>
      <c r="S248" s="600" t="s">
        <v>102</v>
      </c>
    </row>
    <row r="249" spans="1:19" ht="42.75" x14ac:dyDescent="0.25">
      <c r="A249" s="744"/>
      <c r="B249" s="367">
        <v>62</v>
      </c>
      <c r="C249" s="386" t="s">
        <v>939</v>
      </c>
      <c r="D249" s="579" t="s">
        <v>940</v>
      </c>
      <c r="E249" s="530" t="s">
        <v>178</v>
      </c>
      <c r="F249" s="372"/>
      <c r="G249" s="372" t="s">
        <v>475</v>
      </c>
      <c r="H249" s="391" t="s">
        <v>22</v>
      </c>
      <c r="I249" s="383" t="b">
        <f>IF($F249="X",IF($H249=Tablero!$B$12,Tablero!$A$12,IF($H249=Tablero!$B$13,Tablero!$A$13,IF($H249=Tablero!$B$14,Tablero!$A$14,IF($H249=Tablero!$B$15,Tablero!$A$15,)))))</f>
        <v>0</v>
      </c>
      <c r="J249" s="383">
        <f>IF($G249="X",IF($H249=Tablero!$E$12,Tablero!$D$12,IF($H249=Tablero!$E$13,Tablero!$D$13,IF($H249=Tablero!$E$14,Tablero!$D$14,IF($H249=Tablero!$E$15,Tablero!$D$15,)))))</f>
        <v>1</v>
      </c>
      <c r="K249" s="529">
        <f t="shared" si="25"/>
        <v>0</v>
      </c>
      <c r="L249" s="529">
        <f t="shared" si="27"/>
        <v>1.25E-3</v>
      </c>
      <c r="M249" s="446">
        <v>0.01</v>
      </c>
      <c r="N249" s="447">
        <f t="shared" si="22"/>
        <v>1.25E-3</v>
      </c>
      <c r="O249" s="770"/>
      <c r="P249" s="514" t="s">
        <v>71</v>
      </c>
      <c r="Q249" s="514" t="s">
        <v>71</v>
      </c>
      <c r="R249" s="514" t="s">
        <v>2257</v>
      </c>
      <c r="S249" s="600" t="s">
        <v>102</v>
      </c>
    </row>
    <row r="250" spans="1:19" ht="57" x14ac:dyDescent="0.25">
      <c r="A250" s="744"/>
      <c r="B250" s="367">
        <v>63</v>
      </c>
      <c r="C250" s="674" t="s">
        <v>941</v>
      </c>
      <c r="D250" s="675" t="s">
        <v>942</v>
      </c>
      <c r="E250" s="530" t="s">
        <v>178</v>
      </c>
      <c r="F250" s="372"/>
      <c r="G250" s="391" t="s">
        <v>475</v>
      </c>
      <c r="H250" s="391" t="s">
        <v>22</v>
      </c>
      <c r="I250" s="383" t="b">
        <f>IF($F250="X",IF($H250=Tablero!$B$12,Tablero!$A$12,IF($H250=Tablero!$B$13,Tablero!$A$13,IF($H250=Tablero!$B$14,Tablero!$A$14,IF($H250=Tablero!$B$15,Tablero!$A$15,)))))</f>
        <v>0</v>
      </c>
      <c r="J250" s="383">
        <f>IF($G250="X",IF($H250=Tablero!$E$12,Tablero!$D$12,IF($H250=Tablero!$E$13,Tablero!$D$13,IF($H250=Tablero!$E$14,Tablero!$D$14,IF($H250=Tablero!$E$15,Tablero!$D$15,)))))</f>
        <v>1</v>
      </c>
      <c r="K250" s="529">
        <f t="shared" si="25"/>
        <v>0</v>
      </c>
      <c r="L250" s="529">
        <f t="shared" si="27"/>
        <v>1.25E-3</v>
      </c>
      <c r="M250" s="446">
        <v>0.01</v>
      </c>
      <c r="N250" s="447">
        <f t="shared" si="22"/>
        <v>1.25E-3</v>
      </c>
      <c r="O250" s="770"/>
      <c r="P250" s="514" t="s">
        <v>71</v>
      </c>
      <c r="Q250" s="514" t="s">
        <v>71</v>
      </c>
      <c r="R250" s="514" t="s">
        <v>2257</v>
      </c>
      <c r="S250" s="600" t="s">
        <v>102</v>
      </c>
    </row>
    <row r="251" spans="1:19" ht="57" x14ac:dyDescent="0.25">
      <c r="A251" s="744"/>
      <c r="B251" s="367">
        <v>64</v>
      </c>
      <c r="C251" s="386" t="s">
        <v>943</v>
      </c>
      <c r="D251" s="382" t="s">
        <v>944</v>
      </c>
      <c r="E251" s="389" t="s">
        <v>160</v>
      </c>
      <c r="F251" s="372" t="s">
        <v>475</v>
      </c>
      <c r="G251" s="372"/>
      <c r="H251" s="372" t="s">
        <v>25</v>
      </c>
      <c r="I251" s="383">
        <f>IF($F251="X",IF($H251=Tablero!$B$12,Tablero!$A$12,IF($H251=Tablero!$B$13,Tablero!$A$13,IF($H251=Tablero!$B$14,Tablero!$A$14,IF($H251=Tablero!$B$15,Tablero!$A$15,)))))</f>
        <v>3</v>
      </c>
      <c r="J251" s="383" t="b">
        <f>IF($G251="X",IF($H251=Tablero!$E$12,Tablero!$D$12,IF($H251=Tablero!$E$13,Tablero!$D$13,IF($H251=Tablero!$E$14,Tablero!$D$14,IF($H251=Tablero!$E$15,Tablero!$D$15,)))))</f>
        <v>0</v>
      </c>
      <c r="K251" s="529">
        <f t="shared" si="25"/>
        <v>1.8749999999999999E-3</v>
      </c>
      <c r="L251" s="529">
        <f t="shared" si="27"/>
        <v>0</v>
      </c>
      <c r="M251" s="449">
        <v>5.0000000000000001E-3</v>
      </c>
      <c r="N251" s="447">
        <f t="shared" si="22"/>
        <v>6.2500000000000001E-4</v>
      </c>
      <c r="O251" s="770"/>
      <c r="P251" s="514" t="s">
        <v>127</v>
      </c>
      <c r="Q251" s="514" t="s">
        <v>46</v>
      </c>
      <c r="R251" s="514" t="s">
        <v>2256</v>
      </c>
      <c r="S251" s="600" t="s">
        <v>102</v>
      </c>
    </row>
    <row r="252" spans="1:19" ht="45" customHeight="1" x14ac:dyDescent="0.25">
      <c r="A252" s="744"/>
      <c r="B252" s="367">
        <v>65</v>
      </c>
      <c r="C252" s="384" t="s">
        <v>945</v>
      </c>
      <c r="D252" s="574" t="s">
        <v>946</v>
      </c>
      <c r="E252" s="389" t="s">
        <v>160</v>
      </c>
      <c r="F252" s="372" t="s">
        <v>475</v>
      </c>
      <c r="G252" s="372"/>
      <c r="H252" s="372" t="s">
        <v>22</v>
      </c>
      <c r="I252" s="383">
        <f>IF($F252="X",IF($H252=Tablero!$B$12,Tablero!$A$12,IF($H252=Tablero!$B$13,Tablero!$A$13,IF($H252=Tablero!$B$14,Tablero!$A$14,IF($H252=Tablero!$B$15,Tablero!$A$15,)))))</f>
        <v>4</v>
      </c>
      <c r="J252" s="383" t="b">
        <f>IF($G252="X",IF($H252=Tablero!$E$12,Tablero!$D$12,IF($H252=Tablero!$E$13,Tablero!$D$13,IF($H252=Tablero!$E$14,Tablero!$D$14,IF($H252=Tablero!$E$15,Tablero!$D$15,)))))</f>
        <v>0</v>
      </c>
      <c r="K252" s="529">
        <f t="shared" si="25"/>
        <v>0.01</v>
      </c>
      <c r="L252" s="529">
        <f t="shared" si="27"/>
        <v>0</v>
      </c>
      <c r="M252" s="446">
        <v>0.02</v>
      </c>
      <c r="N252" s="447">
        <f t="shared" si="22"/>
        <v>2.5000000000000001E-3</v>
      </c>
      <c r="O252" s="770"/>
      <c r="P252" s="514" t="s">
        <v>127</v>
      </c>
      <c r="Q252" s="514" t="s">
        <v>46</v>
      </c>
      <c r="R252" s="514" t="s">
        <v>111</v>
      </c>
      <c r="S252" s="600" t="s">
        <v>48</v>
      </c>
    </row>
    <row r="253" spans="1:19" ht="28.5" x14ac:dyDescent="0.25">
      <c r="A253" s="744"/>
      <c r="B253" s="367">
        <v>66</v>
      </c>
      <c r="C253" s="386" t="s">
        <v>947</v>
      </c>
      <c r="D253" s="382" t="s">
        <v>948</v>
      </c>
      <c r="E253" s="389" t="s">
        <v>160</v>
      </c>
      <c r="F253" s="372" t="s">
        <v>475</v>
      </c>
      <c r="G253" s="372"/>
      <c r="H253" s="372" t="s">
        <v>25</v>
      </c>
      <c r="I253" s="383">
        <f>IF($F253="X",IF($H253=Tablero!$B$12,Tablero!$A$12,IF($H253=Tablero!$B$13,Tablero!$A$13,IF($H253=Tablero!$B$14,Tablero!$A$14,IF($H253=Tablero!$B$15,Tablero!$A$15,)))))</f>
        <v>3</v>
      </c>
      <c r="J253" s="383" t="b">
        <f>IF($G253="X",IF($H253=Tablero!$E$12,Tablero!$D$12,IF($H253=Tablero!$E$13,Tablero!$D$13,IF($H253=Tablero!$E$14,Tablero!$D$14,IF($H253=Tablero!$E$15,Tablero!$D$15,)))))</f>
        <v>0</v>
      </c>
      <c r="K253" s="529">
        <f t="shared" si="25"/>
        <v>3.7499999999999999E-3</v>
      </c>
      <c r="L253" s="529">
        <f t="shared" si="27"/>
        <v>0</v>
      </c>
      <c r="M253" s="446">
        <v>0.01</v>
      </c>
      <c r="N253" s="447">
        <f t="shared" si="22"/>
        <v>1.25E-3</v>
      </c>
      <c r="O253" s="770"/>
      <c r="P253" s="514" t="s">
        <v>123</v>
      </c>
      <c r="Q253" s="514" t="s">
        <v>123</v>
      </c>
      <c r="R253" s="514" t="s">
        <v>56</v>
      </c>
      <c r="S253" s="600" t="s">
        <v>48</v>
      </c>
    </row>
    <row r="254" spans="1:19" ht="71.25" x14ac:dyDescent="0.25">
      <c r="A254" s="744"/>
      <c r="B254" s="367">
        <v>67</v>
      </c>
      <c r="C254" s="386" t="s">
        <v>949</v>
      </c>
      <c r="D254" s="382" t="s">
        <v>950</v>
      </c>
      <c r="E254" s="389" t="s">
        <v>160</v>
      </c>
      <c r="F254" s="372" t="s">
        <v>475</v>
      </c>
      <c r="G254" s="372"/>
      <c r="H254" s="372" t="s">
        <v>25</v>
      </c>
      <c r="I254" s="383">
        <f>IF($F254="X",IF($H254=Tablero!$B$12,Tablero!$A$12,IF($H254=Tablero!$B$13,Tablero!$A$13,IF($H254=Tablero!$B$14,Tablero!$A$14,IF($H254=Tablero!$B$15,Tablero!$A$15,)))))</f>
        <v>3</v>
      </c>
      <c r="J254" s="383" t="b">
        <f>IF($G254="X",IF($H254=Tablero!$E$12,Tablero!$D$12,IF($H254=Tablero!$E$13,Tablero!$D$13,IF($H254=Tablero!$E$14,Tablero!$D$14,IF($H254=Tablero!$E$15,Tablero!$D$15,)))))</f>
        <v>0</v>
      </c>
      <c r="K254" s="529">
        <f t="shared" si="25"/>
        <v>3.7499999999999999E-3</v>
      </c>
      <c r="L254" s="529">
        <f t="shared" si="27"/>
        <v>0</v>
      </c>
      <c r="M254" s="449">
        <v>0.01</v>
      </c>
      <c r="N254" s="447">
        <f t="shared" si="22"/>
        <v>1.25E-3</v>
      </c>
      <c r="O254" s="770"/>
      <c r="P254" s="514" t="s">
        <v>123</v>
      </c>
      <c r="Q254" s="514" t="s">
        <v>123</v>
      </c>
      <c r="R254" s="514" t="s">
        <v>56</v>
      </c>
      <c r="S254" s="600" t="s">
        <v>48</v>
      </c>
    </row>
    <row r="255" spans="1:19" ht="409.5" x14ac:dyDescent="0.25">
      <c r="A255" s="744"/>
      <c r="B255" s="367">
        <v>68</v>
      </c>
      <c r="C255" s="386" t="s">
        <v>951</v>
      </c>
      <c r="D255" s="387" t="s">
        <v>952</v>
      </c>
      <c r="E255" s="389" t="s">
        <v>160</v>
      </c>
      <c r="F255" s="372" t="s">
        <v>475</v>
      </c>
      <c r="G255" s="372"/>
      <c r="H255" s="372" t="s">
        <v>22</v>
      </c>
      <c r="I255" s="383">
        <f>IF($F255="X",IF($H255=Tablero!$B$12,Tablero!$A$12,IF($H255=Tablero!$B$13,Tablero!$A$13,IF($H255=Tablero!$B$14,Tablero!$A$14,IF($H255=Tablero!$B$15,Tablero!$A$15,)))))</f>
        <v>4</v>
      </c>
      <c r="J255" s="383" t="b">
        <f>IF($G255="X",IF($H255=Tablero!$E$12,Tablero!$D$12,IF($H255=Tablero!$E$13,Tablero!$D$13,IF($H255=Tablero!$E$14,Tablero!$D$14,IF($H255=Tablero!$E$15,Tablero!$D$15,)))))</f>
        <v>0</v>
      </c>
      <c r="K255" s="529">
        <f t="shared" si="25"/>
        <v>0.01</v>
      </c>
      <c r="L255" s="529">
        <f t="shared" si="27"/>
        <v>0</v>
      </c>
      <c r="M255" s="446">
        <v>0.02</v>
      </c>
      <c r="N255" s="447">
        <f t="shared" si="22"/>
        <v>2.5000000000000001E-3</v>
      </c>
      <c r="O255" s="770"/>
      <c r="P255" s="514" t="s">
        <v>125</v>
      </c>
      <c r="Q255" s="514" t="s">
        <v>125</v>
      </c>
      <c r="R255" s="514" t="s">
        <v>56</v>
      </c>
      <c r="S255" s="600" t="s">
        <v>48</v>
      </c>
    </row>
    <row r="256" spans="1:19" ht="114" x14ac:dyDescent="0.25">
      <c r="A256" s="744"/>
      <c r="B256" s="367">
        <v>69</v>
      </c>
      <c r="C256" s="386" t="s">
        <v>953</v>
      </c>
      <c r="D256" s="386" t="s">
        <v>954</v>
      </c>
      <c r="E256" s="389" t="s">
        <v>160</v>
      </c>
      <c r="F256" s="372" t="s">
        <v>475</v>
      </c>
      <c r="G256" s="372"/>
      <c r="H256" s="372" t="s">
        <v>25</v>
      </c>
      <c r="I256" s="383">
        <f>IF($F256="X",IF($H256=Tablero!$B$12,Tablero!$A$12,IF($H256=Tablero!$B$13,Tablero!$A$13,IF($H256=Tablero!$B$14,Tablero!$A$14,IF($H256=Tablero!$B$15,Tablero!$A$15,)))))</f>
        <v>3</v>
      </c>
      <c r="J256" s="383" t="b">
        <f>IF($G256="X",IF($H256=Tablero!$E$12,Tablero!$D$12,IF($H256=Tablero!$E$13,Tablero!$D$13,IF($H256=Tablero!$E$14,Tablero!$D$14,IF($H256=Tablero!$E$15,Tablero!$D$15,)))))</f>
        <v>0</v>
      </c>
      <c r="K256" s="529">
        <f t="shared" si="25"/>
        <v>3.7499999999999999E-3</v>
      </c>
      <c r="L256" s="529">
        <f t="shared" si="27"/>
        <v>0</v>
      </c>
      <c r="M256" s="446">
        <v>0.01</v>
      </c>
      <c r="N256" s="447">
        <f t="shared" si="22"/>
        <v>1.25E-3</v>
      </c>
      <c r="O256" s="770"/>
      <c r="P256" s="514" t="s">
        <v>125</v>
      </c>
      <c r="Q256" s="514" t="s">
        <v>125</v>
      </c>
      <c r="R256" s="514" t="s">
        <v>56</v>
      </c>
      <c r="S256" s="600" t="s">
        <v>102</v>
      </c>
    </row>
    <row r="257" spans="1:20" ht="104.25" customHeight="1" x14ac:dyDescent="0.25">
      <c r="A257" s="744"/>
      <c r="B257" s="367">
        <v>70</v>
      </c>
      <c r="C257" s="386" t="s">
        <v>955</v>
      </c>
      <c r="D257" s="387" t="s">
        <v>956</v>
      </c>
      <c r="E257" s="389" t="s">
        <v>196</v>
      </c>
      <c r="F257" s="372" t="s">
        <v>475</v>
      </c>
      <c r="G257" s="372"/>
      <c r="H257" s="372" t="s">
        <v>22</v>
      </c>
      <c r="I257" s="383">
        <f>IF($F257="X",IF($H257=Tablero!$B$12,Tablero!$A$12,IF($H257=Tablero!$B$13,Tablero!$A$13,IF($H257=Tablero!$B$14,Tablero!$A$14,IF($H257=Tablero!$B$15,Tablero!$A$15,)))))</f>
        <v>4</v>
      </c>
      <c r="J257" s="383" t="b">
        <f>IF($G257="X",IF($H257=Tablero!$E$12,Tablero!$D$12,IF($H257=Tablero!$E$13,Tablero!$D$13,IF($H257=Tablero!$E$14,Tablero!$D$14,IF($H257=Tablero!$E$15,Tablero!$D$15,)))))</f>
        <v>0</v>
      </c>
      <c r="K257" s="529">
        <f t="shared" ref="K257:K258" si="28">IF($F257="x",$N257*$I257,0)</f>
        <v>0.01</v>
      </c>
      <c r="L257" s="529">
        <f t="shared" ref="L257:L258" si="29">IF($G257="x",$N257*$J257,0)</f>
        <v>0</v>
      </c>
      <c r="M257" s="446">
        <v>0.02</v>
      </c>
      <c r="N257" s="447">
        <f t="shared" si="22"/>
        <v>2.5000000000000001E-3</v>
      </c>
      <c r="O257" s="770"/>
      <c r="P257" s="514" t="s">
        <v>142</v>
      </c>
      <c r="Q257" s="514" t="s">
        <v>144</v>
      </c>
      <c r="R257" s="514" t="s">
        <v>107</v>
      </c>
      <c r="S257" s="600" t="s">
        <v>102</v>
      </c>
    </row>
    <row r="258" spans="1:20" ht="105" customHeight="1" x14ac:dyDescent="0.25">
      <c r="A258" s="744"/>
      <c r="B258" s="367">
        <v>71</v>
      </c>
      <c r="C258" s="386" t="s">
        <v>957</v>
      </c>
      <c r="D258" s="382" t="s">
        <v>958</v>
      </c>
      <c r="E258" s="389" t="s">
        <v>196</v>
      </c>
      <c r="F258" s="372" t="s">
        <v>475</v>
      </c>
      <c r="G258" s="372"/>
      <c r="H258" s="372" t="s">
        <v>22</v>
      </c>
      <c r="I258" s="383">
        <f>IF($F258="X",IF($H258=Tablero!$B$12,Tablero!$A$12,IF($H258=Tablero!$B$13,Tablero!$A$13,IF($H258=Tablero!$B$14,Tablero!$A$14,IF($H258=Tablero!$B$15,Tablero!$A$15,)))))</f>
        <v>4</v>
      </c>
      <c r="J258" s="383" t="b">
        <f>IF($G258="X",IF($H258=Tablero!$E$12,Tablero!$D$12,IF($H258=Tablero!$E$13,Tablero!$D$13,IF($H258=Tablero!$E$14,Tablero!$D$14,IF($H258=Tablero!$E$15,Tablero!$D$15,)))))</f>
        <v>0</v>
      </c>
      <c r="K258" s="529">
        <f t="shared" si="28"/>
        <v>0.01</v>
      </c>
      <c r="L258" s="529">
        <f t="shared" si="29"/>
        <v>0</v>
      </c>
      <c r="M258" s="446">
        <v>0.02</v>
      </c>
      <c r="N258" s="447">
        <f t="shared" si="22"/>
        <v>2.5000000000000001E-3</v>
      </c>
      <c r="O258" s="770"/>
      <c r="P258" s="514" t="s">
        <v>147</v>
      </c>
      <c r="Q258" s="514" t="s">
        <v>147</v>
      </c>
      <c r="R258" s="514" t="s">
        <v>84</v>
      </c>
      <c r="S258" s="600" t="s">
        <v>959</v>
      </c>
    </row>
    <row r="259" spans="1:20" ht="60.75" customHeight="1" x14ac:dyDescent="0.25">
      <c r="A259" s="744"/>
      <c r="B259" s="367">
        <v>72</v>
      </c>
      <c r="C259" s="386" t="s">
        <v>960</v>
      </c>
      <c r="D259" s="382" t="s">
        <v>961</v>
      </c>
      <c r="E259" s="389" t="s">
        <v>160</v>
      </c>
      <c r="F259" s="372" t="s">
        <v>475</v>
      </c>
      <c r="G259" s="372"/>
      <c r="H259" s="372" t="s">
        <v>22</v>
      </c>
      <c r="I259" s="383">
        <f>IF($F259="X",IF($H259=Tablero!$B$12,Tablero!$A$12,IF($H259=Tablero!$B$13,Tablero!$A$13,IF($H259=Tablero!$B$14,Tablero!$A$14,IF($H259=Tablero!$B$15,Tablero!$A$15,)))))</f>
        <v>4</v>
      </c>
      <c r="J259" s="383" t="b">
        <f>IF($G259="X",IF($H259=Tablero!$E$12,Tablero!$D$12,IF($H259=Tablero!$E$13,Tablero!$D$13,IF($H259=Tablero!$E$14,Tablero!$D$14,IF($H259=Tablero!$E$15,Tablero!$D$15,)))))</f>
        <v>0</v>
      </c>
      <c r="K259" s="529">
        <f>IF($F252="x",$N259*$I259,0)</f>
        <v>0.01</v>
      </c>
      <c r="L259" s="529">
        <f>IF($G252="x",$N259*$J259,0)</f>
        <v>0</v>
      </c>
      <c r="M259" s="446">
        <v>0.02</v>
      </c>
      <c r="N259" s="447">
        <f t="shared" si="22"/>
        <v>2.5000000000000001E-3</v>
      </c>
      <c r="O259" s="770"/>
      <c r="P259" s="514" t="s">
        <v>74</v>
      </c>
      <c r="Q259" s="514" t="s">
        <v>74</v>
      </c>
      <c r="R259" s="514" t="s">
        <v>75</v>
      </c>
      <c r="S259" s="600" t="s">
        <v>102</v>
      </c>
    </row>
    <row r="260" spans="1:20" ht="63" customHeight="1" x14ac:dyDescent="0.25">
      <c r="A260" s="744"/>
      <c r="B260" s="367">
        <v>73</v>
      </c>
      <c r="C260" s="386" t="s">
        <v>962</v>
      </c>
      <c r="D260" s="382" t="s">
        <v>963</v>
      </c>
      <c r="E260" s="389" t="s">
        <v>160</v>
      </c>
      <c r="F260" s="372" t="s">
        <v>475</v>
      </c>
      <c r="G260" s="372"/>
      <c r="H260" s="372" t="s">
        <v>25</v>
      </c>
      <c r="I260" s="383">
        <f>IF($F260="X",IF($H260=Tablero!$B$12,Tablero!$A$12,IF($H260=Tablero!$B$13,Tablero!$A$13,IF($H260=Tablero!$B$14,Tablero!$A$14,IF($H260=Tablero!$B$15,Tablero!$A$15,)))))</f>
        <v>3</v>
      </c>
      <c r="J260" s="383" t="b">
        <f>IF($G260="X",IF($H260=Tablero!$E$12,Tablero!$D$12,IF($H260=Tablero!$E$13,Tablero!$D$13,IF($H260=Tablero!$E$14,Tablero!$D$14,IF($H260=Tablero!$E$15,Tablero!$D$15,)))))</f>
        <v>0</v>
      </c>
      <c r="K260" s="529">
        <f>IF($F253="x",$N260*$I260,0)</f>
        <v>1.8749999999999999E-3</v>
      </c>
      <c r="L260" s="529">
        <f t="shared" ref="L260:L265" si="30">IF($G253="x",$N260*$J260,0)</f>
        <v>0</v>
      </c>
      <c r="M260" s="446">
        <v>5.0000000000000001E-3</v>
      </c>
      <c r="N260" s="447">
        <f t="shared" si="22"/>
        <v>6.2500000000000001E-4</v>
      </c>
      <c r="O260" s="770"/>
      <c r="P260" s="514" t="s">
        <v>74</v>
      </c>
      <c r="Q260" s="514" t="s">
        <v>74</v>
      </c>
      <c r="R260" s="514" t="s">
        <v>75</v>
      </c>
      <c r="S260" s="600" t="s">
        <v>102</v>
      </c>
    </row>
    <row r="261" spans="1:20" ht="86.25" customHeight="1" x14ac:dyDescent="0.25">
      <c r="A261" s="744"/>
      <c r="B261" s="367">
        <v>74</v>
      </c>
      <c r="C261" s="386" t="s">
        <v>602</v>
      </c>
      <c r="D261" s="373" t="s">
        <v>603</v>
      </c>
      <c r="E261" s="389" t="s">
        <v>196</v>
      </c>
      <c r="F261" s="391" t="s">
        <v>475</v>
      </c>
      <c r="G261" s="391"/>
      <c r="H261" s="372" t="s">
        <v>25</v>
      </c>
      <c r="I261" s="383">
        <f>IF($F261="X",IF($H261=Tablero!$B$12,Tablero!$A$12,IF($H261=Tablero!$B$13,Tablero!$A$13,IF($H261=Tablero!$B$14,Tablero!$A$14,IF($H261=Tablero!$B$15,Tablero!$A$15,)))))</f>
        <v>3</v>
      </c>
      <c r="J261" s="383" t="b">
        <f>IF($G261="X",IF($H261=Tablero!$E$12,Tablero!$D$12,IF($H261=Tablero!$E$13,Tablero!$D$13,IF($H261=Tablero!$E$14,Tablero!$D$14,IF($H261=Tablero!$E$15,Tablero!$D$15,)))))</f>
        <v>0</v>
      </c>
      <c r="K261" s="529">
        <f t="shared" ref="K261:K265" si="31">IF($F254="x",$N261*$I261,0)</f>
        <v>1.8749999999999999E-3</v>
      </c>
      <c r="L261" s="529">
        <f t="shared" si="30"/>
        <v>0</v>
      </c>
      <c r="M261" s="446">
        <v>5.0000000000000001E-3</v>
      </c>
      <c r="N261" s="447">
        <f t="shared" si="22"/>
        <v>6.2500000000000001E-4</v>
      </c>
      <c r="O261" s="770"/>
      <c r="P261" s="514" t="s">
        <v>52</v>
      </c>
      <c r="Q261" s="514" t="s">
        <v>52</v>
      </c>
      <c r="R261" s="514" t="s">
        <v>97</v>
      </c>
      <c r="S261" s="600" t="s">
        <v>102</v>
      </c>
    </row>
    <row r="262" spans="1:20" ht="77.25" customHeight="1" x14ac:dyDescent="0.25">
      <c r="A262" s="744"/>
      <c r="B262" s="367">
        <v>75</v>
      </c>
      <c r="C262" s="386" t="s">
        <v>964</v>
      </c>
      <c r="D262" s="384" t="s">
        <v>965</v>
      </c>
      <c r="E262" s="369" t="s">
        <v>160</v>
      </c>
      <c r="F262" s="391" t="s">
        <v>475</v>
      </c>
      <c r="G262" s="391"/>
      <c r="H262" s="372" t="s">
        <v>25</v>
      </c>
      <c r="I262" s="383">
        <f>IF($F262="X",IF($H262=Tablero!$B$12,Tablero!$A$12,IF($H262=Tablero!$B$13,Tablero!$A$13,IF($H262=Tablero!$B$14,Tablero!$A$14,IF($H262=Tablero!$B$15,Tablero!$A$15,)))))</f>
        <v>3</v>
      </c>
      <c r="J262" s="383" t="b">
        <f>IF($G262="X",IF($H262=Tablero!$E$12,Tablero!$D$12,IF($H262=Tablero!$E$13,Tablero!$D$13,IF($H262=Tablero!$E$14,Tablero!$D$14,IF($H262=Tablero!$E$15,Tablero!$D$15,)))))</f>
        <v>0</v>
      </c>
      <c r="K262" s="529">
        <f t="shared" si="31"/>
        <v>1.8749999999999999E-3</v>
      </c>
      <c r="L262" s="529">
        <f t="shared" si="30"/>
        <v>0</v>
      </c>
      <c r="M262" s="446">
        <v>5.0000000000000001E-3</v>
      </c>
      <c r="N262" s="447">
        <f t="shared" si="22"/>
        <v>6.2500000000000001E-4</v>
      </c>
      <c r="O262" s="770"/>
      <c r="P262" s="514" t="s">
        <v>146</v>
      </c>
      <c r="Q262" s="514" t="s">
        <v>46</v>
      </c>
      <c r="R262" s="514" t="s">
        <v>91</v>
      </c>
      <c r="S262" s="600" t="s">
        <v>102</v>
      </c>
    </row>
    <row r="263" spans="1:20" ht="71.25" x14ac:dyDescent="0.25">
      <c r="A263" s="744"/>
      <c r="B263" s="367">
        <v>76</v>
      </c>
      <c r="C263" s="386" t="s">
        <v>966</v>
      </c>
      <c r="D263" s="382" t="s">
        <v>967</v>
      </c>
      <c r="E263" s="389" t="s">
        <v>187</v>
      </c>
      <c r="F263" s="389"/>
      <c r="G263" s="389" t="s">
        <v>475</v>
      </c>
      <c r="H263" s="389" t="s">
        <v>22</v>
      </c>
      <c r="I263" s="383" t="b">
        <f>IF($F263="X",IF($H263=Tablero!$B$12,Tablero!$A$12,IF($H263=Tablero!$B$13,Tablero!$A$13,IF($H263=Tablero!$B$14,Tablero!$A$14,IF($H263=Tablero!$B$15,Tablero!$A$15,)))))</f>
        <v>0</v>
      </c>
      <c r="J263" s="383">
        <f>IF($G263="X",IF($H263=Tablero!$E$12,Tablero!$D$12,IF($H263=Tablero!$E$13,Tablero!$D$13,IF($H263=Tablero!$E$14,Tablero!$D$14,IF($H263=Tablero!$E$15,Tablero!$D$15,)))))</f>
        <v>1</v>
      </c>
      <c r="K263" s="529">
        <f t="shared" si="31"/>
        <v>0</v>
      </c>
      <c r="L263" s="529">
        <f t="shared" si="30"/>
        <v>0</v>
      </c>
      <c r="M263" s="446">
        <v>5.0000000000000001E-3</v>
      </c>
      <c r="N263" s="447">
        <f t="shared" si="22"/>
        <v>6.2500000000000001E-4</v>
      </c>
      <c r="O263" s="770"/>
      <c r="P263" s="514" t="s">
        <v>145</v>
      </c>
      <c r="Q263" s="514" t="s">
        <v>46</v>
      </c>
      <c r="R263" s="514" t="s">
        <v>104</v>
      </c>
      <c r="S263" s="600" t="s">
        <v>48</v>
      </c>
    </row>
    <row r="264" spans="1:20" ht="95.25" customHeight="1" x14ac:dyDescent="0.25">
      <c r="A264" s="744"/>
      <c r="B264" s="367">
        <v>77</v>
      </c>
      <c r="C264" s="386" t="s">
        <v>968</v>
      </c>
      <c r="D264" s="384" t="s">
        <v>969</v>
      </c>
      <c r="E264" s="369" t="s">
        <v>160</v>
      </c>
      <c r="F264" s="391" t="s">
        <v>475</v>
      </c>
      <c r="G264" s="391"/>
      <c r="H264" s="391" t="s">
        <v>22</v>
      </c>
      <c r="I264" s="383">
        <f>IF($F264="X",IF($H264=Tablero!$B$12,Tablero!$A$12,IF($H264=Tablero!$B$13,Tablero!$A$13,IF($H264=Tablero!$B$14,Tablero!$A$14,IF($H264=Tablero!$B$15,Tablero!$A$15,)))))</f>
        <v>4</v>
      </c>
      <c r="J264" s="383" t="b">
        <f>IF($G264="X",IF($H264=Tablero!$E$12,Tablero!$D$12,IF($H264=Tablero!$E$13,Tablero!$D$13,IF($H264=Tablero!$E$14,Tablero!$D$14,IF($H264=Tablero!$E$15,Tablero!$D$15,)))))</f>
        <v>0</v>
      </c>
      <c r="K264" s="529">
        <f t="shared" si="31"/>
        <v>0.01</v>
      </c>
      <c r="L264" s="529">
        <f t="shared" si="30"/>
        <v>0</v>
      </c>
      <c r="M264" s="446">
        <v>0.02</v>
      </c>
      <c r="N264" s="447">
        <f t="shared" si="22"/>
        <v>2.5000000000000001E-3</v>
      </c>
      <c r="O264" s="770"/>
      <c r="P264" s="514" t="s">
        <v>146</v>
      </c>
      <c r="Q264" s="514" t="s">
        <v>71</v>
      </c>
      <c r="R264" s="515" t="s">
        <v>78</v>
      </c>
      <c r="S264" s="600" t="s">
        <v>48</v>
      </c>
    </row>
    <row r="265" spans="1:20" ht="42" customHeight="1" x14ac:dyDescent="0.25">
      <c r="A265" s="744"/>
      <c r="B265" s="367">
        <v>78</v>
      </c>
      <c r="C265" s="386" t="s">
        <v>970</v>
      </c>
      <c r="D265" s="382" t="s">
        <v>971</v>
      </c>
      <c r="E265" s="375" t="s">
        <v>187</v>
      </c>
      <c r="F265" s="372" t="s">
        <v>475</v>
      </c>
      <c r="G265" s="462"/>
      <c r="H265" s="445" t="s">
        <v>22</v>
      </c>
      <c r="I265" s="383">
        <f>IF($F265="X",IF($H265=[1]Tablero!$B$12,[1]Tablero!$A$12,IF($H265=[1]Tablero!$B$13,[1]Tablero!$A$13,IF($H265=[1]Tablero!$B$14,[1]Tablero!$A$14,IF($H265=[1]Tablero!$B$15,[1]Tablero!$A$15,)))))</f>
        <v>4</v>
      </c>
      <c r="J265" s="383" t="b">
        <f>IF($G265="X",IF($H265=[1]Tablero!$E$12,[1]Tablero!$D$12,IF($H265=[1]Tablero!$E$13,[1]Tablero!$D$13,IF($H265=[1]Tablero!$E$14,[1]Tablero!$D$14,IF($H265=[1]Tablero!$E$15,[1]Tablero!$D$15,)))))</f>
        <v>0</v>
      </c>
      <c r="K265" s="529">
        <f t="shared" si="31"/>
        <v>0.01</v>
      </c>
      <c r="L265" s="529">
        <f t="shared" si="30"/>
        <v>0</v>
      </c>
      <c r="M265" s="446">
        <v>0.02</v>
      </c>
      <c r="N265" s="447">
        <f t="shared" ref="N265" si="32">M265*$M$267</f>
        <v>2.5000000000000001E-3</v>
      </c>
      <c r="O265" s="770"/>
      <c r="P265" s="514" t="s">
        <v>145</v>
      </c>
      <c r="Q265" s="514" t="s">
        <v>145</v>
      </c>
      <c r="R265" s="514" t="s">
        <v>104</v>
      </c>
      <c r="S265" s="600" t="s">
        <v>102</v>
      </c>
    </row>
    <row r="266" spans="1:20" ht="47.25" customHeight="1" x14ac:dyDescent="0.25">
      <c r="A266" s="744"/>
      <c r="B266" s="367">
        <v>79</v>
      </c>
      <c r="C266" s="386" t="s">
        <v>972</v>
      </c>
      <c r="D266" s="387" t="s">
        <v>973</v>
      </c>
      <c r="E266" s="389" t="s">
        <v>196</v>
      </c>
      <c r="F266" s="372"/>
      <c r="G266" s="372" t="s">
        <v>475</v>
      </c>
      <c r="H266" s="372" t="s">
        <v>25</v>
      </c>
      <c r="I266" s="383" t="b">
        <f>IF($F266="X",IF($H266=Tablero!$B$12,Tablero!$A$12,IF($H266=Tablero!$B$13,Tablero!$A$13,IF($H266=Tablero!$B$14,Tablero!$A$14,IF($H266=Tablero!$B$15,Tablero!$A$15,)))))</f>
        <v>0</v>
      </c>
      <c r="J266" s="383">
        <f>IF($G266="X",IF($H266=Tablero!$E$12,Tablero!$D$12,IF($H266=Tablero!$E$13,Tablero!$D$13,IF($H266=Tablero!$E$14,Tablero!$D$14,IF($H266=Tablero!$E$15,Tablero!$D$15,)))))</f>
        <v>2</v>
      </c>
      <c r="K266" s="529">
        <f>IF($F266="x",$N266*$I266,0)</f>
        <v>0</v>
      </c>
      <c r="L266" s="529">
        <f>IF($G266="x",$N266*$J266,0)</f>
        <v>1.25E-3</v>
      </c>
      <c r="M266" s="449">
        <v>5.0000000000000001E-3</v>
      </c>
      <c r="N266" s="447">
        <f>M266*$M$267</f>
        <v>6.2500000000000001E-4</v>
      </c>
      <c r="O266" s="771"/>
      <c r="P266" s="514" t="s">
        <v>147</v>
      </c>
      <c r="Q266" s="514" t="s">
        <v>147</v>
      </c>
      <c r="R266" s="514" t="s">
        <v>84</v>
      </c>
      <c r="S266" s="600" t="s">
        <v>102</v>
      </c>
    </row>
    <row r="267" spans="1:20" ht="15" x14ac:dyDescent="0.25">
      <c r="A267" s="816" t="s">
        <v>974</v>
      </c>
      <c r="B267" s="813" t="s">
        <v>975</v>
      </c>
      <c r="C267" s="813"/>
      <c r="D267" s="508" t="s">
        <v>976</v>
      </c>
      <c r="E267" s="522"/>
      <c r="F267" s="472">
        <f>COUNTIF(F11:F266,"x")</f>
        <v>132</v>
      </c>
      <c r="G267" s="472">
        <f>COUNTIF(G11:G266,"x")</f>
        <v>124</v>
      </c>
      <c r="H267" s="765"/>
      <c r="I267" s="471"/>
      <c r="J267" s="472" t="s">
        <v>977</v>
      </c>
      <c r="K267" s="557">
        <f>SUM(K11:K266)</f>
        <v>1.9782499999999985</v>
      </c>
      <c r="L267" s="558">
        <f>SUM(L11:L266)</f>
        <v>0.58949999999999902</v>
      </c>
      <c r="M267" s="559">
        <f>Tablero!$C$5</f>
        <v>0.125</v>
      </c>
      <c r="N267" s="472" t="s">
        <v>977</v>
      </c>
      <c r="O267" s="767">
        <f>AVERAGE(O11:O266)</f>
        <v>1.0000000000000002</v>
      </c>
      <c r="P267" s="805"/>
      <c r="Q267" s="805"/>
      <c r="R267" s="805"/>
      <c r="S267" s="806"/>
    </row>
    <row r="268" spans="1:20" ht="15" x14ac:dyDescent="0.25">
      <c r="A268" s="816"/>
      <c r="B268" s="819" t="s">
        <v>978</v>
      </c>
      <c r="C268" s="819"/>
      <c r="D268" s="473" t="s">
        <v>979</v>
      </c>
      <c r="E268" s="523"/>
      <c r="F268" s="824">
        <f>F267+G267</f>
        <v>256</v>
      </c>
      <c r="G268" s="824"/>
      <c r="H268" s="765"/>
      <c r="I268" s="560"/>
      <c r="J268" s="392"/>
      <c r="K268" s="561"/>
      <c r="L268" s="561"/>
      <c r="M268" s="474">
        <f>Tablero!$A$5*M267</f>
        <v>1</v>
      </c>
      <c r="N268" s="476">
        <f>SUM(N11:N266)</f>
        <v>0.99999999999999722</v>
      </c>
      <c r="O268" s="767"/>
      <c r="P268" s="805"/>
      <c r="Q268" s="805"/>
      <c r="R268" s="805"/>
      <c r="S268" s="806"/>
    </row>
    <row r="269" spans="1:20" ht="15" x14ac:dyDescent="0.25">
      <c r="A269" s="816"/>
      <c r="B269" s="785"/>
      <c r="C269" s="785"/>
      <c r="D269" s="508" t="s">
        <v>980</v>
      </c>
      <c r="E269" s="522"/>
      <c r="F269" s="472">
        <f>COUNTIFS(H11:H266,"Muy Relevante",F11:F266,"X")</f>
        <v>66</v>
      </c>
      <c r="G269" s="472">
        <f>COUNTIFS(H11:H266,"Muy Relevante",G11:G266,"X")</f>
        <v>72</v>
      </c>
      <c r="H269" s="765"/>
      <c r="I269" s="477"/>
      <c r="J269" s="392"/>
      <c r="K269" s="561"/>
      <c r="L269" s="561"/>
      <c r="M269" s="392"/>
      <c r="N269" s="392"/>
      <c r="O269" s="392"/>
      <c r="P269" s="805"/>
      <c r="Q269" s="805"/>
      <c r="R269" s="805"/>
      <c r="S269" s="806"/>
      <c r="T269" s="44">
        <v>1</v>
      </c>
    </row>
    <row r="270" spans="1:20" ht="15" x14ac:dyDescent="0.25">
      <c r="A270" s="816"/>
      <c r="B270" s="785"/>
      <c r="C270" s="785"/>
      <c r="D270" s="473" t="s">
        <v>981</v>
      </c>
      <c r="E270" s="523"/>
      <c r="F270" s="824">
        <f>F269+G269</f>
        <v>138</v>
      </c>
      <c r="G270" s="824"/>
      <c r="H270" s="765"/>
      <c r="I270" s="562"/>
      <c r="J270" s="562"/>
      <c r="K270" s="563"/>
      <c r="L270" s="563"/>
      <c r="M270" s="564">
        <f>F270+G270</f>
        <v>138</v>
      </c>
      <c r="N270" s="477"/>
      <c r="O270" s="477"/>
      <c r="P270" s="805"/>
      <c r="Q270" s="805"/>
      <c r="R270" s="805"/>
      <c r="S270" s="806"/>
    </row>
    <row r="271" spans="1:20" thickBot="1" x14ac:dyDescent="0.3">
      <c r="A271" s="817"/>
      <c r="B271" s="818"/>
      <c r="C271" s="818"/>
      <c r="D271" s="509" t="s">
        <v>982</v>
      </c>
      <c r="E271" s="524"/>
      <c r="F271" s="821">
        <f>K267+L267</f>
        <v>2.5677499999999975</v>
      </c>
      <c r="G271" s="821"/>
      <c r="H271" s="766"/>
      <c r="I271" s="525"/>
      <c r="J271" s="525"/>
      <c r="K271" s="565"/>
      <c r="L271" s="565"/>
      <c r="M271" s="525"/>
      <c r="N271" s="525"/>
      <c r="O271" s="525"/>
      <c r="P271" s="807"/>
      <c r="Q271" s="807"/>
      <c r="R271" s="807"/>
      <c r="S271" s="808"/>
    </row>
  </sheetData>
  <autoFilter ref="A10:T271" xr:uid="{00000000-0001-0000-0500-000000000000}"/>
  <mergeCells count="51">
    <mergeCell ref="P267:S271"/>
    <mergeCell ref="S8:S10"/>
    <mergeCell ref="P8:P10"/>
    <mergeCell ref="A8:O8"/>
    <mergeCell ref="B267:C267"/>
    <mergeCell ref="C9:C10"/>
    <mergeCell ref="D9:D10"/>
    <mergeCell ref="E9:E10"/>
    <mergeCell ref="A267:A271"/>
    <mergeCell ref="B269:C271"/>
    <mergeCell ref="B268:C268"/>
    <mergeCell ref="A9:A10"/>
    <mergeCell ref="F271:G271"/>
    <mergeCell ref="B9:B10"/>
    <mergeCell ref="F268:G268"/>
    <mergeCell ref="F270:G270"/>
    <mergeCell ref="A1:C6"/>
    <mergeCell ref="D1:Q6"/>
    <mergeCell ref="O9:O10"/>
    <mergeCell ref="Q8:Q10"/>
    <mergeCell ref="A88:A95"/>
    <mergeCell ref="O11:O54"/>
    <mergeCell ref="O55:O87"/>
    <mergeCell ref="O88:O95"/>
    <mergeCell ref="A7:S7"/>
    <mergeCell ref="M9:N9"/>
    <mergeCell ref="F9:G9"/>
    <mergeCell ref="H9:J9"/>
    <mergeCell ref="K9:K10"/>
    <mergeCell ref="L9:L10"/>
    <mergeCell ref="R8:R10"/>
    <mergeCell ref="A11:A54"/>
    <mergeCell ref="H267:H271"/>
    <mergeCell ref="O267:O268"/>
    <mergeCell ref="A148:A172"/>
    <mergeCell ref="A188:A266"/>
    <mergeCell ref="O188:O266"/>
    <mergeCell ref="O173:O187"/>
    <mergeCell ref="R1:R2"/>
    <mergeCell ref="S1:S2"/>
    <mergeCell ref="R3:R4"/>
    <mergeCell ref="S3:S4"/>
    <mergeCell ref="R5:R6"/>
    <mergeCell ref="S5:S6"/>
    <mergeCell ref="A55:A87"/>
    <mergeCell ref="A96:A141"/>
    <mergeCell ref="A142:A147"/>
    <mergeCell ref="A173:A187"/>
    <mergeCell ref="O148:O172"/>
    <mergeCell ref="O96:O141"/>
    <mergeCell ref="O142:O147"/>
  </mergeCells>
  <phoneticPr fontId="42" type="noConversion"/>
  <conditionalFormatting sqref="M269">
    <cfRule type="iconSet" priority="1">
      <iconSet iconSet="3Symbols">
        <cfvo type="percent" val="0"/>
        <cfvo type="percent" val="33"/>
        <cfvo type="percent" val="67"/>
      </iconSet>
    </cfRule>
  </conditionalFormatting>
  <dataValidations xWindow="413" yWindow="491" count="11">
    <dataValidation allowBlank="1" showInputMessage="1" showErrorMessage="1" promptTitle="FACTOR" prompt="Ver descripción de los factores en la pestaña denominada Metodología Contexto" sqref="A9:A10" xr:uid="{24FB8362-E5C9-4323-840C-D45B6AC1AA45}"/>
    <dataValidation allowBlank="1" showInputMessage="1" showErrorMessage="1" promptTitle="Sub-factor" prompt="De acuerdo con el factor establecido escriba un texto corto o una palabra relacionada con el factor que se esté analizando." sqref="C9" xr:uid="{DD234639-A63A-4625-8AFF-3F7757C2C8D9}"/>
    <dataValidation allowBlank="1" showInputMessage="1" showErrorMessage="1" promptTitle="Sistemas de gestión" prompt="De acuerdo con la lista desplegable seleccione el sistema de gestión al cual está asociado el sub-factor (ISO 9001, ISO 14001, ISO 27001, ISO 45001, todos los sistemas de gestión)" sqref="E9" xr:uid="{611FAA1C-8B5D-4767-B47F-9191504A2F11}"/>
    <dataValidation allowBlank="1" showInputMessage="1" showErrorMessage="1" promptTitle="DEBILIDAD" prompt="Marque con una &quot;X&quot; si es una debilidad _x000a__x000a_Nos podríamos preguntar: Qué aspectos debemos mejorar?_x000a__x000a_" sqref="G10" xr:uid="{EBAA8376-B88E-4D72-8CD3-EB8E2F21B29C}"/>
    <dataValidation allowBlank="1" showInputMessage="1" showErrorMessage="1" promptTitle="FORTALEZA" prompt="Marque con &quot;X&quot; si es una fortaleza_x000a__x000a_Nos podríamos preguntar: ¿en qué somos mejores?, ¿qué hemos hecho bien que nos diferencia de las demás entidades del sector? _x000a_ _x000a__x000a_" sqref="F10" xr:uid="{F7D6D666-6C64-4F15-849F-98818E8D00F5}"/>
    <dataValidation allowBlank="1" showInputMessage="1" showErrorMessage="1" promptTitle="CUALITATIVO" prompt="Seleccionar de acuerdo con la lista desplegable, ver descripción en la pestaña metodología del contexto" sqref="H10" xr:uid="{FA3755FA-23E2-42CC-A6D8-7A737C3C8807}"/>
    <dataValidation allowBlank="1" showInputMessage="1" showErrorMessage="1" promptTitle="Grupo de interés" prompt="Seleccionar de acuerdo con la lista desplegable" sqref="S8:S10" xr:uid="{A99CE167-24F1-47CE-B927-F392E653D180}"/>
    <dataValidation allowBlank="1" showInputMessage="1" showErrorMessage="1" promptTitle="Proceso asociado" prompt="Seleccionar de acuerdo con la lista desplegable" sqref="R8:R10" xr:uid="{E317D61F-C919-4264-BADB-A486A5D70893}"/>
    <dataValidation allowBlank="1" showInputMessage="1" showErrorMessage="1" promptTitle="Dependencia responsable" prompt="dependencia responsable de la debilidad, fortaleza, amenaza u oportunidad, quien debe liderar la implementación de las estrategias derivadas del cruce del FODA. Seleccionar de acuerdo con la lista desplegable" sqref="Q8:Q10" xr:uid="{5776FB2B-94B5-47B4-8E3E-31142C281A3B}"/>
    <dataValidation allowBlank="1" showInputMessage="1" showErrorMessage="1" promptTitle="Dependencia propone subfactor" prompt="Hace referencia a la dependencia que identifica una fortaleza y/o debilidad de otra dependencia. Seleccionar de acuerdo con la lista desplegable. Seleccionar de acuerdo con la lista desplegable" sqref="P8:P10" xr:uid="{0042A52E-81DF-450F-9A8C-AD5D3C55D289}"/>
    <dataValidation allowBlank="1" showInputMessage="1" showErrorMessage="1" promptTitle="Descripción" prompt="Ampliar la información que permita explicar por qué el subfactor es una fortaleza o una debilidad. Debe ser un texto corto, para  las debilidades su redacción debe tener palabras que permitan evidenciar su impacto negativo." sqref="D11 D9 D28:D29 D21 D18 D35 D48 D259" xr:uid="{7D965D40-8936-43A7-82D1-075F58EA5C34}"/>
  </dataValidations>
  <pageMargins left="0.7" right="0.7" top="0.75" bottom="0.75" header="0.3" footer="0.3"/>
  <pageSetup scale="18" orientation="portrait" r:id="rId1"/>
  <rowBreaks count="2" manualBreakCount="2">
    <brk id="54" max="18" man="1"/>
    <brk id="95" max="18" man="1"/>
  </rowBreaks>
  <colBreaks count="1" manualBreakCount="1">
    <brk id="19" max="1048575" man="1"/>
  </colBreaks>
  <legacyDrawing r:id="rId2"/>
  <extLst>
    <ext xmlns:x14="http://schemas.microsoft.com/office/spreadsheetml/2009/9/main" uri="{CCE6A557-97BC-4b89-ADB6-D9C93CAAB3DF}">
      <x14:dataValidations xmlns:xm="http://schemas.microsoft.com/office/excel/2006/main" xWindow="413" yWindow="491" count="9">
        <x14:dataValidation type="list" allowBlank="1" showInputMessage="1" showErrorMessage="1" xr:uid="{36487BED-C479-4DA2-B034-A4AA623E5EE3}">
          <x14:formula1>
            <xm:f>Tablero!$C$36:$C$55</xm:f>
          </x14:formula1>
          <xm:sqref>R97 R79:R87 R174:R177 R261:R264 R110:R137 R195:R202 R31:R54 R204:R256 R58:R66 R89:R95 R149:R172 R71:R76 R23:R27 R102:R108 R143</xm:sqref>
        </x14:dataValidation>
        <x14:dataValidation type="list" allowBlank="1" showInputMessage="1" showErrorMessage="1" xr:uid="{0AC95F50-E217-4FC3-B5CA-FC49BACEA898}">
          <x14:formula1>
            <xm:f>Tablero!$C$37:$C$58</xm:f>
          </x14:formula1>
          <xm:sqref>R96 R178:R194 R144:R148 R173 R55:R57 R98:R99 R142 R69:R70 R88 R109 R12:R17 R11</xm:sqref>
        </x14:dataValidation>
        <x14:dataValidation type="list" allowBlank="1" showInputMessage="1" showErrorMessage="1" xr:uid="{00000000-0002-0000-0500-000002000000}">
          <x14:formula1>
            <xm:f>Tablero!$B$12:$B$15</xm:f>
          </x14:formula1>
          <xm:sqref>H69:H76 H11:H17 H23:H27 H31:H34 H102:H122 H204:H251 H36:H47 H253:H256 H52:H66 H260:H263 H200:H201 H142:H197 H126:H137 H79:H97 H266</xm:sqref>
        </x14:dataValidation>
        <x14:dataValidation type="list" allowBlank="1" showInputMessage="1" showErrorMessage="1" xr:uid="{E4920E8C-E3B7-4CCD-A010-00C8E832FF5C}">
          <x14:formula1>
            <xm:f>Tablero!$A$36:$A$77</xm:f>
          </x14:formula1>
          <xm:sqref>P79:Q202 P11:Q17 P261:Q265 P31:Q66 P204:Q256 P69:Q76 P23:Q27</xm:sqref>
        </x14:dataValidation>
        <x14:dataValidation type="list" allowBlank="1" showInputMessage="1" showErrorMessage="1" xr:uid="{7A0FEF03-5F50-4E5A-8C57-0722777FD0A3}">
          <x14:formula1>
            <xm:f>Tablero!$K$55:$K$62</xm:f>
          </x14:formula1>
          <xm:sqref>S11:S17 S79:S202 S261:S265 S31:S66 S204:S256 S69:S76 S23:S27</xm:sqref>
        </x14:dataValidation>
        <x14:dataValidation type="list" allowBlank="1" showInputMessage="1" showErrorMessage="1" xr:uid="{4119C4D9-DBCE-4314-B302-8840781D82CF}">
          <x14:formula1>
            <xm:f>Hoja1!$L$9:$L$13</xm:f>
          </x14:formula1>
          <xm:sqref>E69:E76 E11:E17 E23:E27 E101:E113 E31:E34 E204:E233 E126:E137 E235:E251 E36:E47 E253:E256 E261 E52:E67 E263 E79:E97 E142:E202</xm:sqref>
        </x14:dataValidation>
        <x14:dataValidation type="list" allowBlank="1" showInputMessage="1" showErrorMessage="1" promptTitle="Sistemas de gestión" prompt="De acuerdo con la lista desplegable seleccione el sistema de gestión al cual está asociado el sub-factor (ISO 9001, ISO 14001, ISO 27001, ISO 45001, todos los sistemas de gestión)" xr:uid="{CEC85584-1357-4D03-9BD0-B657B2D5A33D}">
          <x14:formula1>
            <xm:f>Hoja1!$L$9:$L$13</xm:f>
          </x14:formula1>
          <xm:sqref>E100 E138:E141</xm:sqref>
        </x14:dataValidation>
        <x14:dataValidation type="list" allowBlank="1" showInputMessage="1" showErrorMessage="1" xr:uid="{E71DDB79-A5BB-4CDA-951A-511272636055}">
          <x14:formula1>
            <xm:f>Hoja1!$C$30:$C$33</xm:f>
          </x14:formula1>
          <xm:sqref>H100:H101 H138:H141</xm:sqref>
        </x14:dataValidation>
        <x14:dataValidation type="list" allowBlank="1" showInputMessage="1" showErrorMessage="1" xr:uid="{41A261F6-DDDD-4668-8CBC-09E17779AA65}">
          <x14:formula1>
            <xm:f>Tablero!$C$37:$C$55</xm:f>
          </x14:formula1>
          <xm:sqref>R100:R101 R138:R141 R265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B26C-10B9-4234-A00E-9911541913F6}">
  <sheetPr>
    <tabColor rgb="FFFFC000"/>
  </sheetPr>
  <dimension ref="A1:CG167"/>
  <sheetViews>
    <sheetView showGridLines="0" topLeftCell="A128" zoomScale="80" zoomScaleNormal="80" workbookViewId="0">
      <selection activeCell="C132" sqref="C132"/>
    </sheetView>
  </sheetViews>
  <sheetFormatPr baseColWidth="10" defaultColWidth="11.42578125" defaultRowHeight="15" x14ac:dyDescent="0.25"/>
  <cols>
    <col min="1" max="1" width="14.5703125" style="430" bestFit="1" customWidth="1"/>
    <col min="2" max="2" width="6.140625" style="429" customWidth="1"/>
    <col min="3" max="3" width="36.140625" style="430" customWidth="1"/>
    <col min="4" max="4" width="121.28515625" style="430" bestFit="1" customWidth="1"/>
    <col min="5" max="5" width="27.5703125" style="518" bestFit="1" customWidth="1"/>
    <col min="6" max="6" width="11" style="366" bestFit="1" customWidth="1"/>
    <col min="7" max="7" width="9.85546875" style="366" bestFit="1" customWidth="1"/>
    <col min="8" max="8" width="16" style="364" bestFit="1" customWidth="1"/>
    <col min="9" max="9" width="15.5703125" style="366" hidden="1" customWidth="1"/>
    <col min="10" max="10" width="11.7109375" style="366" hidden="1" customWidth="1"/>
    <col min="11" max="11" width="23.42578125" style="434" hidden="1" customWidth="1"/>
    <col min="12" max="12" width="23.140625" style="434" hidden="1" customWidth="1"/>
    <col min="13" max="13" width="19.85546875" style="366" hidden="1" customWidth="1"/>
    <col min="14" max="14" width="10" style="366" hidden="1" customWidth="1"/>
    <col min="15" max="15" width="13.5703125" style="366" hidden="1" customWidth="1"/>
    <col min="16" max="16" width="31.5703125" style="512" bestFit="1" customWidth="1"/>
    <col min="17" max="17" width="23.140625" style="512" bestFit="1" customWidth="1"/>
    <col min="18" max="18" width="27.42578125" style="512" bestFit="1" customWidth="1"/>
    <col min="19" max="19" width="24.85546875" style="512" bestFit="1" customWidth="1"/>
    <col min="259" max="259" width="7" customWidth="1"/>
    <col min="260" max="260" width="30" customWidth="1"/>
    <col min="262" max="262" width="17.28515625" customWidth="1"/>
    <col min="263" max="263" width="18.42578125" customWidth="1"/>
    <col min="515" max="515" width="7" customWidth="1"/>
    <col min="516" max="516" width="30" customWidth="1"/>
    <col min="518" max="518" width="17.28515625" customWidth="1"/>
    <col min="519" max="519" width="18.42578125" customWidth="1"/>
    <col min="771" max="771" width="7" customWidth="1"/>
    <col min="772" max="772" width="30" customWidth="1"/>
    <col min="774" max="774" width="17.28515625" customWidth="1"/>
    <col min="775" max="775" width="18.42578125" customWidth="1"/>
    <col min="1027" max="1027" width="7" customWidth="1"/>
    <col min="1028" max="1028" width="30" customWidth="1"/>
    <col min="1030" max="1030" width="17.28515625" customWidth="1"/>
    <col min="1031" max="1031" width="18.42578125" customWidth="1"/>
    <col min="1283" max="1283" width="7" customWidth="1"/>
    <col min="1284" max="1284" width="30" customWidth="1"/>
    <col min="1286" max="1286" width="17.28515625" customWidth="1"/>
    <col min="1287" max="1287" width="18.42578125" customWidth="1"/>
    <col min="1539" max="1539" width="7" customWidth="1"/>
    <col min="1540" max="1540" width="30" customWidth="1"/>
    <col min="1542" max="1542" width="17.28515625" customWidth="1"/>
    <col min="1543" max="1543" width="18.42578125" customWidth="1"/>
    <col min="1795" max="1795" width="7" customWidth="1"/>
    <col min="1796" max="1796" width="30" customWidth="1"/>
    <col min="1798" max="1798" width="17.28515625" customWidth="1"/>
    <col min="1799" max="1799" width="18.42578125" customWidth="1"/>
    <col min="2051" max="2051" width="7" customWidth="1"/>
    <col min="2052" max="2052" width="30" customWidth="1"/>
    <col min="2054" max="2054" width="17.28515625" customWidth="1"/>
    <col min="2055" max="2055" width="18.42578125" customWidth="1"/>
    <col min="2307" max="2307" width="7" customWidth="1"/>
    <col min="2308" max="2308" width="30" customWidth="1"/>
    <col min="2310" max="2310" width="17.28515625" customWidth="1"/>
    <col min="2311" max="2311" width="18.42578125" customWidth="1"/>
    <col min="2563" max="2563" width="7" customWidth="1"/>
    <col min="2564" max="2564" width="30" customWidth="1"/>
    <col min="2566" max="2566" width="17.28515625" customWidth="1"/>
    <col min="2567" max="2567" width="18.42578125" customWidth="1"/>
    <col min="2819" max="2819" width="7" customWidth="1"/>
    <col min="2820" max="2820" width="30" customWidth="1"/>
    <col min="2822" max="2822" width="17.28515625" customWidth="1"/>
    <col min="2823" max="2823" width="18.42578125" customWidth="1"/>
    <col min="3075" max="3075" width="7" customWidth="1"/>
    <col min="3076" max="3076" width="30" customWidth="1"/>
    <col min="3078" max="3078" width="17.28515625" customWidth="1"/>
    <col min="3079" max="3079" width="18.42578125" customWidth="1"/>
    <col min="3331" max="3331" width="7" customWidth="1"/>
    <col min="3332" max="3332" width="30" customWidth="1"/>
    <col min="3334" max="3334" width="17.28515625" customWidth="1"/>
    <col min="3335" max="3335" width="18.42578125" customWidth="1"/>
    <col min="3587" max="3587" width="7" customWidth="1"/>
    <col min="3588" max="3588" width="30" customWidth="1"/>
    <col min="3590" max="3590" width="17.28515625" customWidth="1"/>
    <col min="3591" max="3591" width="18.42578125" customWidth="1"/>
    <col min="3843" max="3843" width="7" customWidth="1"/>
    <col min="3844" max="3844" width="30" customWidth="1"/>
    <col min="3846" max="3846" width="17.28515625" customWidth="1"/>
    <col min="3847" max="3847" width="18.42578125" customWidth="1"/>
    <col min="4099" max="4099" width="7" customWidth="1"/>
    <col min="4100" max="4100" width="30" customWidth="1"/>
    <col min="4102" max="4102" width="17.28515625" customWidth="1"/>
    <col min="4103" max="4103" width="18.42578125" customWidth="1"/>
    <col min="4355" max="4355" width="7" customWidth="1"/>
    <col min="4356" max="4356" width="30" customWidth="1"/>
    <col min="4358" max="4358" width="17.28515625" customWidth="1"/>
    <col min="4359" max="4359" width="18.42578125" customWidth="1"/>
    <col min="4611" max="4611" width="7" customWidth="1"/>
    <col min="4612" max="4612" width="30" customWidth="1"/>
    <col min="4614" max="4614" width="17.28515625" customWidth="1"/>
    <col min="4615" max="4615" width="18.42578125" customWidth="1"/>
    <col min="4867" max="4867" width="7" customWidth="1"/>
    <col min="4868" max="4868" width="30" customWidth="1"/>
    <col min="4870" max="4870" width="17.28515625" customWidth="1"/>
    <col min="4871" max="4871" width="18.42578125" customWidth="1"/>
    <col min="5123" max="5123" width="7" customWidth="1"/>
    <col min="5124" max="5124" width="30" customWidth="1"/>
    <col min="5126" max="5126" width="17.28515625" customWidth="1"/>
    <col min="5127" max="5127" width="18.42578125" customWidth="1"/>
    <col min="5379" max="5379" width="7" customWidth="1"/>
    <col min="5380" max="5380" width="30" customWidth="1"/>
    <col min="5382" max="5382" width="17.28515625" customWidth="1"/>
    <col min="5383" max="5383" width="18.42578125" customWidth="1"/>
    <col min="5635" max="5635" width="7" customWidth="1"/>
    <col min="5636" max="5636" width="30" customWidth="1"/>
    <col min="5638" max="5638" width="17.28515625" customWidth="1"/>
    <col min="5639" max="5639" width="18.42578125" customWidth="1"/>
    <col min="5891" max="5891" width="7" customWidth="1"/>
    <col min="5892" max="5892" width="30" customWidth="1"/>
    <col min="5894" max="5894" width="17.28515625" customWidth="1"/>
    <col min="5895" max="5895" width="18.42578125" customWidth="1"/>
    <col min="6147" max="6147" width="7" customWidth="1"/>
    <col min="6148" max="6148" width="30" customWidth="1"/>
    <col min="6150" max="6150" width="17.28515625" customWidth="1"/>
    <col min="6151" max="6151" width="18.42578125" customWidth="1"/>
    <col min="6403" max="6403" width="7" customWidth="1"/>
    <col min="6404" max="6404" width="30" customWidth="1"/>
    <col min="6406" max="6406" width="17.28515625" customWidth="1"/>
    <col min="6407" max="6407" width="18.42578125" customWidth="1"/>
    <col min="6659" max="6659" width="7" customWidth="1"/>
    <col min="6660" max="6660" width="30" customWidth="1"/>
    <col min="6662" max="6662" width="17.28515625" customWidth="1"/>
    <col min="6663" max="6663" width="18.42578125" customWidth="1"/>
    <col min="6915" max="6915" width="7" customWidth="1"/>
    <col min="6916" max="6916" width="30" customWidth="1"/>
    <col min="6918" max="6918" width="17.28515625" customWidth="1"/>
    <col min="6919" max="6919" width="18.42578125" customWidth="1"/>
    <col min="7171" max="7171" width="7" customWidth="1"/>
    <col min="7172" max="7172" width="30" customWidth="1"/>
    <col min="7174" max="7174" width="17.28515625" customWidth="1"/>
    <col min="7175" max="7175" width="18.42578125" customWidth="1"/>
    <col min="7427" max="7427" width="7" customWidth="1"/>
    <col min="7428" max="7428" width="30" customWidth="1"/>
    <col min="7430" max="7430" width="17.28515625" customWidth="1"/>
    <col min="7431" max="7431" width="18.42578125" customWidth="1"/>
    <col min="7683" max="7683" width="7" customWidth="1"/>
    <col min="7684" max="7684" width="30" customWidth="1"/>
    <col min="7686" max="7686" width="17.28515625" customWidth="1"/>
    <col min="7687" max="7687" width="18.42578125" customWidth="1"/>
    <col min="7939" max="7939" width="7" customWidth="1"/>
    <col min="7940" max="7940" width="30" customWidth="1"/>
    <col min="7942" max="7942" width="17.28515625" customWidth="1"/>
    <col min="7943" max="7943" width="18.42578125" customWidth="1"/>
    <col min="8195" max="8195" width="7" customWidth="1"/>
    <col min="8196" max="8196" width="30" customWidth="1"/>
    <col min="8198" max="8198" width="17.28515625" customWidth="1"/>
    <col min="8199" max="8199" width="18.42578125" customWidth="1"/>
    <col min="8451" max="8451" width="7" customWidth="1"/>
    <col min="8452" max="8452" width="30" customWidth="1"/>
    <col min="8454" max="8454" width="17.28515625" customWidth="1"/>
    <col min="8455" max="8455" width="18.42578125" customWidth="1"/>
    <col min="8707" max="8707" width="7" customWidth="1"/>
    <col min="8708" max="8708" width="30" customWidth="1"/>
    <col min="8710" max="8710" width="17.28515625" customWidth="1"/>
    <col min="8711" max="8711" width="18.42578125" customWidth="1"/>
    <col min="8963" max="8963" width="7" customWidth="1"/>
    <col min="8964" max="8964" width="30" customWidth="1"/>
    <col min="8966" max="8966" width="17.28515625" customWidth="1"/>
    <col min="8967" max="8967" width="18.42578125" customWidth="1"/>
    <col min="9219" max="9219" width="7" customWidth="1"/>
    <col min="9220" max="9220" width="30" customWidth="1"/>
    <col min="9222" max="9222" width="17.28515625" customWidth="1"/>
    <col min="9223" max="9223" width="18.42578125" customWidth="1"/>
    <col min="9475" max="9475" width="7" customWidth="1"/>
    <col min="9476" max="9476" width="30" customWidth="1"/>
    <col min="9478" max="9478" width="17.28515625" customWidth="1"/>
    <col min="9479" max="9479" width="18.42578125" customWidth="1"/>
    <col min="9731" max="9731" width="7" customWidth="1"/>
    <col min="9732" max="9732" width="30" customWidth="1"/>
    <col min="9734" max="9734" width="17.28515625" customWidth="1"/>
    <col min="9735" max="9735" width="18.42578125" customWidth="1"/>
    <col min="9987" max="9987" width="7" customWidth="1"/>
    <col min="9988" max="9988" width="30" customWidth="1"/>
    <col min="9990" max="9990" width="17.28515625" customWidth="1"/>
    <col min="9991" max="9991" width="18.42578125" customWidth="1"/>
    <col min="10243" max="10243" width="7" customWidth="1"/>
    <col min="10244" max="10244" width="30" customWidth="1"/>
    <col min="10246" max="10246" width="17.28515625" customWidth="1"/>
    <col min="10247" max="10247" width="18.42578125" customWidth="1"/>
    <col min="10499" max="10499" width="7" customWidth="1"/>
    <col min="10500" max="10500" width="30" customWidth="1"/>
    <col min="10502" max="10502" width="17.28515625" customWidth="1"/>
    <col min="10503" max="10503" width="18.42578125" customWidth="1"/>
    <col min="10755" max="10755" width="7" customWidth="1"/>
    <col min="10756" max="10756" width="30" customWidth="1"/>
    <col min="10758" max="10758" width="17.28515625" customWidth="1"/>
    <col min="10759" max="10759" width="18.42578125" customWidth="1"/>
    <col min="11011" max="11011" width="7" customWidth="1"/>
    <col min="11012" max="11012" width="30" customWidth="1"/>
    <col min="11014" max="11014" width="17.28515625" customWidth="1"/>
    <col min="11015" max="11015" width="18.42578125" customWidth="1"/>
    <col min="11267" max="11267" width="7" customWidth="1"/>
    <col min="11268" max="11268" width="30" customWidth="1"/>
    <col min="11270" max="11270" width="17.28515625" customWidth="1"/>
    <col min="11271" max="11271" width="18.42578125" customWidth="1"/>
    <col min="11523" max="11523" width="7" customWidth="1"/>
    <col min="11524" max="11524" width="30" customWidth="1"/>
    <col min="11526" max="11526" width="17.28515625" customWidth="1"/>
    <col min="11527" max="11527" width="18.42578125" customWidth="1"/>
    <col min="11779" max="11779" width="7" customWidth="1"/>
    <col min="11780" max="11780" width="30" customWidth="1"/>
    <col min="11782" max="11782" width="17.28515625" customWidth="1"/>
    <col min="11783" max="11783" width="18.42578125" customWidth="1"/>
    <col min="12035" max="12035" width="7" customWidth="1"/>
    <col min="12036" max="12036" width="30" customWidth="1"/>
    <col min="12038" max="12038" width="17.28515625" customWidth="1"/>
    <col min="12039" max="12039" width="18.42578125" customWidth="1"/>
    <col min="12291" max="12291" width="7" customWidth="1"/>
    <col min="12292" max="12292" width="30" customWidth="1"/>
    <col min="12294" max="12294" width="17.28515625" customWidth="1"/>
    <col min="12295" max="12295" width="18.42578125" customWidth="1"/>
    <col min="12547" max="12547" width="7" customWidth="1"/>
    <col min="12548" max="12548" width="30" customWidth="1"/>
    <col min="12550" max="12550" width="17.28515625" customWidth="1"/>
    <col min="12551" max="12551" width="18.42578125" customWidth="1"/>
    <col min="12803" max="12803" width="7" customWidth="1"/>
    <col min="12804" max="12804" width="30" customWidth="1"/>
    <col min="12806" max="12806" width="17.28515625" customWidth="1"/>
    <col min="12807" max="12807" width="18.42578125" customWidth="1"/>
    <col min="13059" max="13059" width="7" customWidth="1"/>
    <col min="13060" max="13060" width="30" customWidth="1"/>
    <col min="13062" max="13062" width="17.28515625" customWidth="1"/>
    <col min="13063" max="13063" width="18.42578125" customWidth="1"/>
    <col min="13315" max="13315" width="7" customWidth="1"/>
    <col min="13316" max="13316" width="30" customWidth="1"/>
    <col min="13318" max="13318" width="17.28515625" customWidth="1"/>
    <col min="13319" max="13319" width="18.42578125" customWidth="1"/>
    <col min="13571" max="13571" width="7" customWidth="1"/>
    <col min="13572" max="13572" width="30" customWidth="1"/>
    <col min="13574" max="13574" width="17.28515625" customWidth="1"/>
    <col min="13575" max="13575" width="18.42578125" customWidth="1"/>
    <col min="13827" max="13827" width="7" customWidth="1"/>
    <col min="13828" max="13828" width="30" customWidth="1"/>
    <col min="13830" max="13830" width="17.28515625" customWidth="1"/>
    <col min="13831" max="13831" width="18.42578125" customWidth="1"/>
    <col min="14083" max="14083" width="7" customWidth="1"/>
    <col min="14084" max="14084" width="30" customWidth="1"/>
    <col min="14086" max="14086" width="17.28515625" customWidth="1"/>
    <col min="14087" max="14087" width="18.42578125" customWidth="1"/>
    <col min="14339" max="14339" width="7" customWidth="1"/>
    <col min="14340" max="14340" width="30" customWidth="1"/>
    <col min="14342" max="14342" width="17.28515625" customWidth="1"/>
    <col min="14343" max="14343" width="18.42578125" customWidth="1"/>
    <col min="14595" max="14595" width="7" customWidth="1"/>
    <col min="14596" max="14596" width="30" customWidth="1"/>
    <col min="14598" max="14598" width="17.28515625" customWidth="1"/>
    <col min="14599" max="14599" width="18.42578125" customWidth="1"/>
    <col min="14851" max="14851" width="7" customWidth="1"/>
    <col min="14852" max="14852" width="30" customWidth="1"/>
    <col min="14854" max="14854" width="17.28515625" customWidth="1"/>
    <col min="14855" max="14855" width="18.42578125" customWidth="1"/>
    <col min="15107" max="15107" width="7" customWidth="1"/>
    <col min="15108" max="15108" width="30" customWidth="1"/>
    <col min="15110" max="15110" width="17.28515625" customWidth="1"/>
    <col min="15111" max="15111" width="18.42578125" customWidth="1"/>
    <col min="15363" max="15363" width="7" customWidth="1"/>
    <col min="15364" max="15364" width="30" customWidth="1"/>
    <col min="15366" max="15366" width="17.28515625" customWidth="1"/>
    <col min="15367" max="15367" width="18.42578125" customWidth="1"/>
    <col min="15619" max="15619" width="7" customWidth="1"/>
    <col min="15620" max="15620" width="30" customWidth="1"/>
    <col min="15622" max="15622" width="17.28515625" customWidth="1"/>
    <col min="15623" max="15623" width="18.42578125" customWidth="1"/>
    <col min="15875" max="15875" width="7" customWidth="1"/>
    <col min="15876" max="15876" width="30" customWidth="1"/>
    <col min="15878" max="15878" width="17.28515625" customWidth="1"/>
    <col min="15879" max="15879" width="18.42578125" customWidth="1"/>
    <col min="16131" max="16131" width="7" customWidth="1"/>
    <col min="16132" max="16132" width="30" customWidth="1"/>
    <col min="16134" max="16134" width="17.28515625" customWidth="1"/>
    <col min="16135" max="16135" width="18.42578125" customWidth="1"/>
  </cols>
  <sheetData>
    <row r="1" spans="1:19" x14ac:dyDescent="0.25">
      <c r="A1" s="772" t="e" vm="1">
        <v>#VALUE!</v>
      </c>
      <c r="B1" s="773"/>
      <c r="C1" s="774"/>
      <c r="D1" s="781" t="s">
        <v>448</v>
      </c>
      <c r="E1" s="782"/>
      <c r="F1" s="782"/>
      <c r="G1" s="782"/>
      <c r="H1" s="783"/>
      <c r="I1" s="784"/>
      <c r="J1" s="785"/>
      <c r="K1" s="785"/>
      <c r="L1" s="785"/>
      <c r="M1" s="785"/>
      <c r="N1" s="785"/>
      <c r="O1" s="786"/>
      <c r="P1" s="781"/>
      <c r="Q1" s="783"/>
      <c r="R1" s="756" t="s">
        <v>449</v>
      </c>
      <c r="S1" s="758" t="s">
        <v>2231</v>
      </c>
    </row>
    <row r="2" spans="1:19" x14ac:dyDescent="0.25">
      <c r="A2" s="775"/>
      <c r="B2" s="776"/>
      <c r="C2" s="777"/>
      <c r="D2" s="787"/>
      <c r="E2" s="788"/>
      <c r="F2" s="788"/>
      <c r="G2" s="788"/>
      <c r="H2" s="789"/>
      <c r="I2" s="784"/>
      <c r="J2" s="785"/>
      <c r="K2" s="785"/>
      <c r="L2" s="785"/>
      <c r="M2" s="785"/>
      <c r="N2" s="785"/>
      <c r="O2" s="786"/>
      <c r="P2" s="787"/>
      <c r="Q2" s="789"/>
      <c r="R2" s="757"/>
      <c r="S2" s="759"/>
    </row>
    <row r="3" spans="1:19" x14ac:dyDescent="0.25">
      <c r="A3" s="775"/>
      <c r="B3" s="776"/>
      <c r="C3" s="777"/>
      <c r="D3" s="787"/>
      <c r="E3" s="788"/>
      <c r="F3" s="788"/>
      <c r="G3" s="788"/>
      <c r="H3" s="789"/>
      <c r="I3" s="784"/>
      <c r="J3" s="785"/>
      <c r="K3" s="785"/>
      <c r="L3" s="785"/>
      <c r="M3" s="785"/>
      <c r="N3" s="785"/>
      <c r="O3" s="786"/>
      <c r="P3" s="787"/>
      <c r="Q3" s="789"/>
      <c r="R3" s="757" t="s">
        <v>450</v>
      </c>
      <c r="S3" s="760">
        <v>2</v>
      </c>
    </row>
    <row r="4" spans="1:19" x14ac:dyDescent="0.25">
      <c r="A4" s="775"/>
      <c r="B4" s="776"/>
      <c r="C4" s="777"/>
      <c r="D4" s="787"/>
      <c r="E4" s="788"/>
      <c r="F4" s="788"/>
      <c r="G4" s="788"/>
      <c r="H4" s="789"/>
      <c r="I4" s="784"/>
      <c r="J4" s="785"/>
      <c r="K4" s="785"/>
      <c r="L4" s="785"/>
      <c r="M4" s="785"/>
      <c r="N4" s="785"/>
      <c r="O4" s="786"/>
      <c r="P4" s="787"/>
      <c r="Q4" s="789"/>
      <c r="R4" s="757"/>
      <c r="S4" s="760"/>
    </row>
    <row r="5" spans="1:19" ht="15" customHeight="1" x14ac:dyDescent="0.25">
      <c r="A5" s="775"/>
      <c r="B5" s="776"/>
      <c r="C5" s="777"/>
      <c r="D5" s="787"/>
      <c r="E5" s="788"/>
      <c r="F5" s="788"/>
      <c r="G5" s="788"/>
      <c r="H5" s="789"/>
      <c r="I5" s="784"/>
      <c r="J5" s="785"/>
      <c r="K5" s="785"/>
      <c r="L5" s="785"/>
      <c r="M5" s="785"/>
      <c r="N5" s="785"/>
      <c r="O5" s="786"/>
      <c r="P5" s="787"/>
      <c r="Q5" s="789"/>
      <c r="R5" s="761" t="s">
        <v>451</v>
      </c>
      <c r="S5" s="763" t="s">
        <v>2232</v>
      </c>
    </row>
    <row r="6" spans="1:19" ht="15.75" thickBot="1" x14ac:dyDescent="0.3">
      <c r="A6" s="778"/>
      <c r="B6" s="779"/>
      <c r="C6" s="780"/>
      <c r="D6" s="790"/>
      <c r="E6" s="791"/>
      <c r="F6" s="791"/>
      <c r="G6" s="791"/>
      <c r="H6" s="792"/>
      <c r="I6" s="784"/>
      <c r="J6" s="785"/>
      <c r="K6" s="785"/>
      <c r="L6" s="785"/>
      <c r="M6" s="785"/>
      <c r="N6" s="785"/>
      <c r="O6" s="786"/>
      <c r="P6" s="790"/>
      <c r="Q6" s="792"/>
      <c r="R6" s="762"/>
      <c r="S6" s="764"/>
    </row>
    <row r="7" spans="1:19" x14ac:dyDescent="0.25">
      <c r="B7" s="429" t="s">
        <v>2233</v>
      </c>
    </row>
    <row r="8" spans="1:19" ht="15.75" thickBot="1" x14ac:dyDescent="0.3"/>
    <row r="9" spans="1:19" ht="15" customHeight="1" thickBot="1" x14ac:dyDescent="0.3">
      <c r="A9" s="857" t="s">
        <v>983</v>
      </c>
      <c r="B9" s="857"/>
      <c r="C9" s="857"/>
      <c r="D9" s="857"/>
      <c r="E9" s="857"/>
      <c r="F9" s="857"/>
      <c r="G9" s="857"/>
      <c r="H9" s="857"/>
      <c r="I9" s="857"/>
      <c r="J9" s="857"/>
      <c r="K9" s="857"/>
      <c r="L9" s="857"/>
      <c r="M9" s="857"/>
      <c r="N9" s="857"/>
      <c r="O9" s="858"/>
      <c r="P9" s="794" t="s">
        <v>453</v>
      </c>
      <c r="Q9" s="794" t="s">
        <v>984</v>
      </c>
      <c r="R9" s="794" t="s">
        <v>455</v>
      </c>
      <c r="S9" s="809" t="s">
        <v>456</v>
      </c>
    </row>
    <row r="10" spans="1:19" s="43" customFormat="1" ht="24.75" customHeight="1" thickTop="1" thickBot="1" x14ac:dyDescent="0.3">
      <c r="A10" s="820" t="s">
        <v>457</v>
      </c>
      <c r="B10" s="861" t="s">
        <v>458</v>
      </c>
      <c r="C10" s="864" t="s">
        <v>459</v>
      </c>
      <c r="D10" s="864" t="s">
        <v>460</v>
      </c>
      <c r="E10" s="864" t="s">
        <v>461</v>
      </c>
      <c r="F10" s="865" t="s">
        <v>462</v>
      </c>
      <c r="G10" s="866"/>
      <c r="H10" s="866" t="s">
        <v>392</v>
      </c>
      <c r="I10" s="866"/>
      <c r="J10" s="866"/>
      <c r="K10" s="867" t="s">
        <v>985</v>
      </c>
      <c r="L10" s="868" t="s">
        <v>986</v>
      </c>
      <c r="M10" s="435" t="s">
        <v>987</v>
      </c>
      <c r="N10" s="869" t="s">
        <v>472</v>
      </c>
      <c r="O10" s="862" t="s">
        <v>467</v>
      </c>
      <c r="P10" s="795"/>
      <c r="Q10" s="795"/>
      <c r="R10" s="795"/>
      <c r="S10" s="810"/>
    </row>
    <row r="11" spans="1:19" s="43" customFormat="1" ht="43.5" customHeight="1" thickBot="1" x14ac:dyDescent="0.3">
      <c r="A11" s="820"/>
      <c r="B11" s="861"/>
      <c r="C11" s="859"/>
      <c r="D11" s="859"/>
      <c r="E11" s="859"/>
      <c r="F11" s="438" t="s">
        <v>988</v>
      </c>
      <c r="G11" s="437" t="s">
        <v>989</v>
      </c>
      <c r="H11" s="437" t="s">
        <v>470</v>
      </c>
      <c r="I11" s="439" t="s">
        <v>988</v>
      </c>
      <c r="J11" s="439" t="s">
        <v>989</v>
      </c>
      <c r="K11" s="867"/>
      <c r="L11" s="868"/>
      <c r="M11" s="439" t="s">
        <v>471</v>
      </c>
      <c r="N11" s="870"/>
      <c r="O11" s="863"/>
      <c r="P11" s="859"/>
      <c r="Q11" s="859"/>
      <c r="R11" s="859"/>
      <c r="S11" s="860"/>
    </row>
    <row r="12" spans="1:19" ht="210" customHeight="1" x14ac:dyDescent="0.25">
      <c r="A12" s="844" t="s">
        <v>990</v>
      </c>
      <c r="B12" s="485">
        <v>1</v>
      </c>
      <c r="C12" s="484" t="s">
        <v>991</v>
      </c>
      <c r="D12" s="486" t="s">
        <v>992</v>
      </c>
      <c r="E12" s="487" t="s">
        <v>196</v>
      </c>
      <c r="F12" s="440" t="s">
        <v>475</v>
      </c>
      <c r="G12" s="441"/>
      <c r="H12" s="440" t="s">
        <v>22</v>
      </c>
      <c r="I12" s="487">
        <f>IF($F12="X",IF($H12=[1]Tablero!$B$12,[1]Tablero!$A$12,IF($H12=[1]Tablero!$B$13,[1]Tablero!$A$13,IF($H12=[1]Tablero!$B$14,[1]Tablero!$A$14,IF($H12=[1]Tablero!$B$15,[1]Tablero!$A$15,)))))</f>
        <v>4</v>
      </c>
      <c r="J12" s="487" t="b">
        <f>IF($G12="X",IF($H12=[1]Tablero!$E$12,[1]Tablero!$D$12,IF($H12=[1]Tablero!$E$13,[1]Tablero!$D$13,IF($H12=[1]Tablero!$E$14,[1]Tablero!$D$14,IF($H12=[1]Tablero!$E$15,[1]Tablero!$D$15,)))))</f>
        <v>0</v>
      </c>
      <c r="K12" s="488">
        <f t="shared" ref="K12" si="0">IF($F12="x",$N12*$I12,0)</f>
        <v>2.6666666666666665E-2</v>
      </c>
      <c r="L12" s="488">
        <f t="shared" ref="L12" si="1">IF($G12="x",$N12*$J12,0)</f>
        <v>0</v>
      </c>
      <c r="M12" s="443">
        <v>0.04</v>
      </c>
      <c r="N12" s="444">
        <f t="shared" ref="N12:N43" si="2">M12*$M$163</f>
        <v>6.6666666666666662E-3</v>
      </c>
      <c r="O12" s="837">
        <f>SUM(M12:M55)</f>
        <v>1.0000000000000007</v>
      </c>
      <c r="P12" s="513" t="s">
        <v>50</v>
      </c>
      <c r="Q12" s="513" t="s">
        <v>133</v>
      </c>
      <c r="R12" s="513" t="s">
        <v>53</v>
      </c>
      <c r="S12" s="604" t="s">
        <v>63</v>
      </c>
    </row>
    <row r="13" spans="1:19" ht="85.5" customHeight="1" x14ac:dyDescent="0.25">
      <c r="A13" s="845"/>
      <c r="B13" s="461">
        <v>2</v>
      </c>
      <c r="C13" s="427" t="s">
        <v>993</v>
      </c>
      <c r="D13" s="489" t="s">
        <v>994</v>
      </c>
      <c r="E13" s="375" t="s">
        <v>196</v>
      </c>
      <c r="F13" s="372" t="s">
        <v>475</v>
      </c>
      <c r="G13" s="372"/>
      <c r="H13" s="445" t="s">
        <v>25</v>
      </c>
      <c r="I13" s="371">
        <f>IF($F13="X",IF($H13=[1]Tablero!$B$12,[1]Tablero!$A$12,IF($H13=[1]Tablero!$B$13,[1]Tablero!$A$13,IF($H13=[1]Tablero!$B$14,[1]Tablero!$A$14,IF($H13=[1]Tablero!$B$15,[1]Tablero!$A$15,)))))</f>
        <v>3</v>
      </c>
      <c r="J13" s="371" t="b">
        <f>IF($G13="X",IF($H13=[1]Tablero!$E$12,[1]Tablero!$D$12,IF($H13=[1]Tablero!$E$13,[1]Tablero!$D$13,IF($H13=[1]Tablero!$E$14,[1]Tablero!$D$14,IF($H13=[1]Tablero!$E$15,[1]Tablero!$D$15,)))))</f>
        <v>0</v>
      </c>
      <c r="K13" s="490">
        <f t="shared" ref="K13:K44" si="3">IF($F13="x",$N13*$I13,0)</f>
        <v>9.9999999999999985E-3</v>
      </c>
      <c r="L13" s="490">
        <f t="shared" ref="L13:L44" si="4">IF($G13="x",$N13*$J13,0)</f>
        <v>0</v>
      </c>
      <c r="M13" s="446">
        <v>0.02</v>
      </c>
      <c r="N13" s="447">
        <f t="shared" si="2"/>
        <v>3.3333333333333331E-3</v>
      </c>
      <c r="O13" s="838"/>
      <c r="P13" s="514" t="s">
        <v>50</v>
      </c>
      <c r="Q13" s="514" t="s">
        <v>145</v>
      </c>
      <c r="R13" s="514" t="s">
        <v>91</v>
      </c>
      <c r="S13" s="600" t="s">
        <v>48</v>
      </c>
    </row>
    <row r="14" spans="1:19" ht="90" customHeight="1" x14ac:dyDescent="0.25">
      <c r="A14" s="845"/>
      <c r="B14" s="461">
        <v>3</v>
      </c>
      <c r="C14" s="622" t="s">
        <v>995</v>
      </c>
      <c r="D14" s="489" t="s">
        <v>996</v>
      </c>
      <c r="E14" s="375" t="s">
        <v>196</v>
      </c>
      <c r="F14" s="372" t="s">
        <v>475</v>
      </c>
      <c r="G14" s="372"/>
      <c r="H14" s="445" t="s">
        <v>22</v>
      </c>
      <c r="I14" s="371">
        <f>IF($F14="X",IF($H14=[1]Tablero!$B$12,[1]Tablero!$A$12,IF($H14=[1]Tablero!$B$13,[1]Tablero!$A$13,IF($H14=[1]Tablero!$B$14,[1]Tablero!$A$14,IF($H14=[1]Tablero!$B$15,[1]Tablero!$A$15,)))))</f>
        <v>4</v>
      </c>
      <c r="J14" s="371" t="b">
        <f>IF($G14="X",IF($H14=[1]Tablero!$E$12,[1]Tablero!$D$12,IF($H14=[1]Tablero!$E$13,[1]Tablero!$D$13,IF($H14=[1]Tablero!$E$14,[1]Tablero!$D$14,IF($H14=[1]Tablero!$E$15,[1]Tablero!$D$15,)))))</f>
        <v>0</v>
      </c>
      <c r="K14" s="490">
        <f t="shared" si="3"/>
        <v>2.6666666666666665E-2</v>
      </c>
      <c r="L14" s="490">
        <f t="shared" si="4"/>
        <v>0</v>
      </c>
      <c r="M14" s="446">
        <v>0.04</v>
      </c>
      <c r="N14" s="447">
        <f t="shared" si="2"/>
        <v>6.6666666666666662E-3</v>
      </c>
      <c r="O14" s="838"/>
      <c r="P14" s="514" t="s">
        <v>50</v>
      </c>
      <c r="Q14" s="514" t="s">
        <v>50</v>
      </c>
      <c r="R14" s="514" t="s">
        <v>2256</v>
      </c>
      <c r="S14" s="600" t="s">
        <v>48</v>
      </c>
    </row>
    <row r="15" spans="1:19" ht="60" customHeight="1" x14ac:dyDescent="0.25">
      <c r="A15" s="845"/>
      <c r="B15" s="461">
        <v>4</v>
      </c>
      <c r="C15" s="427" t="s">
        <v>997</v>
      </c>
      <c r="D15" s="489" t="s">
        <v>998</v>
      </c>
      <c r="E15" s="375" t="s">
        <v>196</v>
      </c>
      <c r="F15" s="372"/>
      <c r="G15" s="372" t="s">
        <v>475</v>
      </c>
      <c r="H15" s="445" t="s">
        <v>25</v>
      </c>
      <c r="I15" s="371" t="b">
        <f>IF($F15="X",IF($H15=[1]Tablero!$B$12,[1]Tablero!$A$12,IF($H15=[1]Tablero!$B$13,[1]Tablero!$A$13,IF($H15=[1]Tablero!$B$14,[1]Tablero!$A$14,IF($H15=[1]Tablero!$B$15,[1]Tablero!$A$15,)))))</f>
        <v>0</v>
      </c>
      <c r="J15" s="371">
        <f>IF($G15="X",IF($H15=[1]Tablero!$E$12,[1]Tablero!$D$12,IF($H15=[1]Tablero!$E$13,[1]Tablero!$D$13,IF($H15=[1]Tablero!$E$14,[1]Tablero!$D$14,IF($H15=[1]Tablero!$E$15,[1]Tablero!$D$15,)))))</f>
        <v>2</v>
      </c>
      <c r="K15" s="490">
        <f t="shared" si="3"/>
        <v>0</v>
      </c>
      <c r="L15" s="490">
        <f t="shared" si="4"/>
        <v>3.3333333333333331E-3</v>
      </c>
      <c r="M15" s="446">
        <v>0.01</v>
      </c>
      <c r="N15" s="447">
        <f t="shared" si="2"/>
        <v>1.6666666666666666E-3</v>
      </c>
      <c r="O15" s="838"/>
      <c r="P15" s="514" t="s">
        <v>50</v>
      </c>
      <c r="Q15" s="514" t="s">
        <v>50</v>
      </c>
      <c r="R15" s="514" t="s">
        <v>2256</v>
      </c>
      <c r="S15" s="600" t="s">
        <v>48</v>
      </c>
    </row>
    <row r="16" spans="1:19" ht="90" customHeight="1" x14ac:dyDescent="0.25">
      <c r="A16" s="845"/>
      <c r="B16" s="461">
        <v>5</v>
      </c>
      <c r="C16" s="622" t="s">
        <v>999</v>
      </c>
      <c r="D16" s="398" t="s">
        <v>1000</v>
      </c>
      <c r="E16" s="375" t="s">
        <v>196</v>
      </c>
      <c r="F16" s="372"/>
      <c r="G16" s="372" t="s">
        <v>475</v>
      </c>
      <c r="H16" s="445" t="s">
        <v>22</v>
      </c>
      <c r="I16" s="371" t="b">
        <f>IF($F16="X",IF($H16=[1]Tablero!$B$12,[1]Tablero!$A$12,IF($H16=[1]Tablero!$B$13,[1]Tablero!$A$13,IF($H16=[1]Tablero!$B$14,[1]Tablero!$A$14,IF($H16=[1]Tablero!$B$15,[1]Tablero!$A$15,)))))</f>
        <v>0</v>
      </c>
      <c r="J16" s="371">
        <f>IF($G16="X",IF($H16=[1]Tablero!$E$12,[1]Tablero!$D$12,IF($H16=[1]Tablero!$E$13,[1]Tablero!$D$13,IF($H16=[1]Tablero!$E$14,[1]Tablero!$D$14,IF($H16=[1]Tablero!$E$15,[1]Tablero!$D$15,)))))</f>
        <v>1</v>
      </c>
      <c r="K16" s="490">
        <f t="shared" si="3"/>
        <v>0</v>
      </c>
      <c r="L16" s="490">
        <f t="shared" si="4"/>
        <v>1.6666666666666666E-3</v>
      </c>
      <c r="M16" s="446">
        <v>0.01</v>
      </c>
      <c r="N16" s="447">
        <f t="shared" si="2"/>
        <v>1.6666666666666666E-3</v>
      </c>
      <c r="O16" s="838"/>
      <c r="P16" s="514" t="s">
        <v>50</v>
      </c>
      <c r="Q16" s="514" t="s">
        <v>138</v>
      </c>
      <c r="R16" s="514" t="s">
        <v>59</v>
      </c>
      <c r="S16" s="600" t="s">
        <v>48</v>
      </c>
    </row>
    <row r="17" spans="1:19" ht="93" customHeight="1" x14ac:dyDescent="0.25">
      <c r="A17" s="845"/>
      <c r="B17" s="491">
        <v>6</v>
      </c>
      <c r="C17" s="427" t="s">
        <v>1001</v>
      </c>
      <c r="D17" s="489" t="s">
        <v>1002</v>
      </c>
      <c r="E17" s="375" t="s">
        <v>196</v>
      </c>
      <c r="F17" s="372"/>
      <c r="G17" s="372" t="s">
        <v>475</v>
      </c>
      <c r="H17" s="445" t="s">
        <v>25</v>
      </c>
      <c r="I17" s="371" t="b">
        <f>IF($F17="X",IF($H17=[1]Tablero!$B$12,[1]Tablero!$A$12,IF($H17=[1]Tablero!$B$13,[1]Tablero!$A$13,IF($H17=[1]Tablero!$B$14,[1]Tablero!$A$14,IF($H17=[1]Tablero!$B$15,[1]Tablero!$A$15,)))))</f>
        <v>0</v>
      </c>
      <c r="J17" s="371">
        <f>IF($G17="X",IF($H17=[1]Tablero!$E$12,[1]Tablero!$D$12,IF($H17=[1]Tablero!$E$13,[1]Tablero!$D$13,IF($H17=[1]Tablero!$E$14,[1]Tablero!$D$14,IF($H17=[1]Tablero!$E$15,[1]Tablero!$D$15,)))))</f>
        <v>2</v>
      </c>
      <c r="K17" s="490">
        <f t="shared" si="3"/>
        <v>0</v>
      </c>
      <c r="L17" s="490">
        <f t="shared" si="4"/>
        <v>3.3333333333333331E-3</v>
      </c>
      <c r="M17" s="446">
        <v>0.01</v>
      </c>
      <c r="N17" s="447">
        <f t="shared" si="2"/>
        <v>1.6666666666666666E-3</v>
      </c>
      <c r="O17" s="838"/>
      <c r="P17" s="514" t="s">
        <v>50</v>
      </c>
      <c r="Q17" s="514" t="s">
        <v>46</v>
      </c>
      <c r="R17" s="514" t="s">
        <v>62</v>
      </c>
      <c r="S17" s="600" t="s">
        <v>48</v>
      </c>
    </row>
    <row r="18" spans="1:19" ht="127.5" customHeight="1" x14ac:dyDescent="0.25">
      <c r="A18" s="845"/>
      <c r="B18" s="461">
        <v>7</v>
      </c>
      <c r="C18" s="427" t="s">
        <v>1003</v>
      </c>
      <c r="D18" s="489" t="s">
        <v>1004</v>
      </c>
      <c r="E18" s="375" t="s">
        <v>170</v>
      </c>
      <c r="F18" s="372" t="s">
        <v>475</v>
      </c>
      <c r="G18" s="372"/>
      <c r="H18" s="445" t="s">
        <v>22</v>
      </c>
      <c r="I18" s="371">
        <f>IF($F18="X",IF($H18=[1]Tablero!$B$12,[1]Tablero!$A$12,IF($H18=[1]Tablero!$B$13,[1]Tablero!$A$13,IF($H18=[1]Tablero!$B$14,[1]Tablero!$A$14,IF($H18=[1]Tablero!$B$15,[1]Tablero!$A$15,)))))</f>
        <v>4</v>
      </c>
      <c r="J18" s="371" t="b">
        <f>IF($G18="X",IF($H18=[1]Tablero!$E$12,[1]Tablero!$D$12,IF($H18=[1]Tablero!$E$13,[1]Tablero!$D$13,IF($H18=[1]Tablero!$E$14,[1]Tablero!$D$14,IF($H18=[1]Tablero!$E$15,[1]Tablero!$D$15,)))))</f>
        <v>0</v>
      </c>
      <c r="K18" s="490">
        <f t="shared" si="3"/>
        <v>2.6666666666666665E-2</v>
      </c>
      <c r="L18" s="490">
        <f t="shared" si="4"/>
        <v>0</v>
      </c>
      <c r="M18" s="446">
        <v>0.04</v>
      </c>
      <c r="N18" s="447">
        <f t="shared" si="2"/>
        <v>6.6666666666666662E-3</v>
      </c>
      <c r="O18" s="838"/>
      <c r="P18" s="514" t="s">
        <v>142</v>
      </c>
      <c r="Q18" s="514" t="s">
        <v>138</v>
      </c>
      <c r="R18" s="514" t="s">
        <v>2256</v>
      </c>
      <c r="S18" s="600" t="s">
        <v>57</v>
      </c>
    </row>
    <row r="19" spans="1:19" ht="105" customHeight="1" x14ac:dyDescent="0.25">
      <c r="A19" s="845"/>
      <c r="B19" s="461">
        <v>8</v>
      </c>
      <c r="C19" s="427" t="s">
        <v>1005</v>
      </c>
      <c r="D19" s="489" t="s">
        <v>1006</v>
      </c>
      <c r="E19" s="375" t="s">
        <v>196</v>
      </c>
      <c r="F19" s="372"/>
      <c r="G19" s="372" t="s">
        <v>475</v>
      </c>
      <c r="H19" s="445" t="s">
        <v>25</v>
      </c>
      <c r="I19" s="371" t="b">
        <f>IF($F19="X",IF($H19=[1]Tablero!$B$12,[1]Tablero!$A$12,IF($H19=[1]Tablero!$B$13,[1]Tablero!$A$13,IF($H19=[1]Tablero!$B$14,[1]Tablero!$A$14,IF($H19=[1]Tablero!$B$15,[1]Tablero!$A$15,)))))</f>
        <v>0</v>
      </c>
      <c r="J19" s="371">
        <f>IF($G19="X",IF($H19=[1]Tablero!$E$12,[1]Tablero!$D$12,IF($H19=[1]Tablero!$E$13,[1]Tablero!$D$13,IF($H19=[1]Tablero!$E$14,[1]Tablero!$D$14,IF($H19=[1]Tablero!$E$15,[1]Tablero!$D$15,)))))</f>
        <v>2</v>
      </c>
      <c r="K19" s="490">
        <f t="shared" si="3"/>
        <v>0</v>
      </c>
      <c r="L19" s="490">
        <f t="shared" si="4"/>
        <v>3.3333333333333331E-3</v>
      </c>
      <c r="M19" s="446">
        <v>0.01</v>
      </c>
      <c r="N19" s="447">
        <f t="shared" si="2"/>
        <v>1.6666666666666666E-3</v>
      </c>
      <c r="O19" s="838"/>
      <c r="P19" s="514" t="s">
        <v>142</v>
      </c>
      <c r="Q19" s="514" t="s">
        <v>138</v>
      </c>
      <c r="R19" s="514" t="s">
        <v>81</v>
      </c>
      <c r="S19" s="600" t="s">
        <v>57</v>
      </c>
    </row>
    <row r="20" spans="1:19" ht="167.25" customHeight="1" x14ac:dyDescent="0.25">
      <c r="A20" s="845"/>
      <c r="B20" s="461">
        <v>9</v>
      </c>
      <c r="C20" s="427" t="s">
        <v>1007</v>
      </c>
      <c r="D20" s="489" t="s">
        <v>1008</v>
      </c>
      <c r="E20" s="375" t="s">
        <v>196</v>
      </c>
      <c r="F20" s="372" t="s">
        <v>475</v>
      </c>
      <c r="G20" s="372"/>
      <c r="H20" s="445" t="s">
        <v>25</v>
      </c>
      <c r="I20" s="371">
        <f>IF($F20="X",IF($H20=[1]Tablero!$B$12,[1]Tablero!$A$12,IF($H20=[1]Tablero!$B$13,[1]Tablero!$A$13,IF($H20=[1]Tablero!$B$14,[1]Tablero!$A$14,IF($H20=[1]Tablero!$B$15,[1]Tablero!$A$15,)))))</f>
        <v>3</v>
      </c>
      <c r="J20" s="371" t="b">
        <f>IF($G20="X",IF($H20=[1]Tablero!$E$12,[1]Tablero!$D$12,IF($H20=[1]Tablero!$E$13,[1]Tablero!$D$13,IF($H20=[1]Tablero!$E$14,[1]Tablero!$D$14,IF($H20=[1]Tablero!$E$15,[1]Tablero!$D$15,)))))</f>
        <v>0</v>
      </c>
      <c r="K20" s="490">
        <f t="shared" si="3"/>
        <v>1.4999999999999998E-2</v>
      </c>
      <c r="L20" s="490">
        <f t="shared" si="4"/>
        <v>0</v>
      </c>
      <c r="M20" s="446">
        <v>0.03</v>
      </c>
      <c r="N20" s="447">
        <f t="shared" si="2"/>
        <v>4.9999999999999992E-3</v>
      </c>
      <c r="O20" s="838"/>
      <c r="P20" s="514" t="s">
        <v>142</v>
      </c>
      <c r="Q20" s="514" t="s">
        <v>138</v>
      </c>
      <c r="R20" s="514" t="s">
        <v>84</v>
      </c>
      <c r="S20" s="600" t="s">
        <v>102</v>
      </c>
    </row>
    <row r="21" spans="1:19" ht="93.75" customHeight="1" x14ac:dyDescent="0.25">
      <c r="A21" s="845"/>
      <c r="B21" s="491">
        <v>10</v>
      </c>
      <c r="C21" s="427" t="s">
        <v>1009</v>
      </c>
      <c r="D21" s="398" t="s">
        <v>1010</v>
      </c>
      <c r="E21" s="375" t="s">
        <v>160</v>
      </c>
      <c r="F21" s="445" t="s">
        <v>475</v>
      </c>
      <c r="G21" s="368"/>
      <c r="H21" s="445" t="s">
        <v>22</v>
      </c>
      <c r="I21" s="371">
        <f>IF($F21="X",IF($H21=[1]Tablero!$B$12,[1]Tablero!$A$12,IF($H21=[1]Tablero!$B$13,[1]Tablero!$A$13,IF($H21=[1]Tablero!$B$14,[1]Tablero!$A$14,IF($H21=[1]Tablero!$B$15,[1]Tablero!$A$15,)))))</f>
        <v>4</v>
      </c>
      <c r="J21" s="371" t="b">
        <f>IF($G21="X",IF($H21=[1]Tablero!$E$12,[1]Tablero!$D$12,IF($H21=[1]Tablero!$E$13,[1]Tablero!$D$13,IF($H21=[1]Tablero!$E$14,[1]Tablero!$D$14,IF($H21=[1]Tablero!$E$15,[1]Tablero!$D$15,)))))</f>
        <v>0</v>
      </c>
      <c r="K21" s="490">
        <f t="shared" si="3"/>
        <v>1.9999999999999997E-2</v>
      </c>
      <c r="L21" s="490">
        <f t="shared" si="4"/>
        <v>0</v>
      </c>
      <c r="M21" s="446">
        <v>0.03</v>
      </c>
      <c r="N21" s="447">
        <f t="shared" si="2"/>
        <v>4.9999999999999992E-3</v>
      </c>
      <c r="O21" s="838"/>
      <c r="P21" s="514" t="s">
        <v>147</v>
      </c>
      <c r="Q21" s="514" t="s">
        <v>147</v>
      </c>
      <c r="R21" s="514" t="s">
        <v>84</v>
      </c>
      <c r="S21" s="600" t="s">
        <v>102</v>
      </c>
    </row>
    <row r="22" spans="1:19" ht="73.5" customHeight="1" x14ac:dyDescent="0.25">
      <c r="A22" s="845"/>
      <c r="B22" s="461">
        <v>11</v>
      </c>
      <c r="C22" s="622" t="s">
        <v>1011</v>
      </c>
      <c r="D22" s="398" t="s">
        <v>1012</v>
      </c>
      <c r="E22" s="375" t="s">
        <v>196</v>
      </c>
      <c r="F22" s="445" t="s">
        <v>475</v>
      </c>
      <c r="G22" s="368"/>
      <c r="H22" s="445" t="s">
        <v>22</v>
      </c>
      <c r="I22" s="371">
        <f>IF($F22="X",IF($H22=[1]Tablero!$B$12,[1]Tablero!$A$12,IF($H22=[1]Tablero!$B$13,[1]Tablero!$A$13,IF($H22=[1]Tablero!$B$14,[1]Tablero!$A$14,IF($H22=[1]Tablero!$B$15,[1]Tablero!$A$15,)))))</f>
        <v>4</v>
      </c>
      <c r="J22" s="371" t="b">
        <f>IF($G22="X",IF($H22=[1]Tablero!$E$12,[1]Tablero!$D$12,IF($H22=[1]Tablero!$E$13,[1]Tablero!$D$13,IF($H22=[1]Tablero!$E$14,[1]Tablero!$D$14,IF($H22=[1]Tablero!$E$15,[1]Tablero!$D$15,)))))</f>
        <v>0</v>
      </c>
      <c r="K22" s="490">
        <f t="shared" si="3"/>
        <v>2.6666666666666665E-2</v>
      </c>
      <c r="L22" s="490">
        <f t="shared" si="4"/>
        <v>0</v>
      </c>
      <c r="M22" s="446">
        <v>0.04</v>
      </c>
      <c r="N22" s="447">
        <f t="shared" si="2"/>
        <v>6.6666666666666662E-3</v>
      </c>
      <c r="O22" s="838"/>
      <c r="P22" s="514" t="s">
        <v>77</v>
      </c>
      <c r="Q22" s="514" t="s">
        <v>46</v>
      </c>
      <c r="R22" s="514" t="s">
        <v>59</v>
      </c>
      <c r="S22" s="600" t="s">
        <v>88</v>
      </c>
    </row>
    <row r="23" spans="1:19" ht="71.25" customHeight="1" x14ac:dyDescent="0.25">
      <c r="A23" s="845"/>
      <c r="B23" s="461">
        <v>12</v>
      </c>
      <c r="C23" s="427" t="s">
        <v>1013</v>
      </c>
      <c r="D23" s="427" t="s">
        <v>1014</v>
      </c>
      <c r="E23" s="375" t="s">
        <v>196</v>
      </c>
      <c r="F23" s="372" t="s">
        <v>475</v>
      </c>
      <c r="G23" s="372"/>
      <c r="H23" s="445" t="s">
        <v>22</v>
      </c>
      <c r="I23" s="371">
        <f>IF($F23="X",IF($H23=[1]Tablero!$B$12,[1]Tablero!$A$12,IF($H23=[1]Tablero!$B$13,[1]Tablero!$A$13,IF($H23=[1]Tablero!$B$14,[1]Tablero!$A$14,IF($H23=[1]Tablero!$B$15,[1]Tablero!$A$15,)))))</f>
        <v>4</v>
      </c>
      <c r="J23" s="371" t="b">
        <f>IF($G23="X",IF($H23=[1]Tablero!$E$12,[1]Tablero!$D$12,IF($H23=[1]Tablero!$E$13,[1]Tablero!$D$13,IF($H23=[1]Tablero!$E$14,[1]Tablero!$D$14,IF($H23=[1]Tablero!$E$15,[1]Tablero!$D$15,)))))</f>
        <v>0</v>
      </c>
      <c r="K23" s="490">
        <f t="shared" si="3"/>
        <v>1.9999999999999997E-2</v>
      </c>
      <c r="L23" s="490">
        <f t="shared" si="4"/>
        <v>0</v>
      </c>
      <c r="M23" s="446">
        <v>0.03</v>
      </c>
      <c r="N23" s="447">
        <f t="shared" si="2"/>
        <v>4.9999999999999992E-3</v>
      </c>
      <c r="O23" s="838"/>
      <c r="P23" s="514" t="s">
        <v>77</v>
      </c>
      <c r="Q23" s="514" t="s">
        <v>77</v>
      </c>
      <c r="R23" s="514" t="s">
        <v>59</v>
      </c>
      <c r="S23" s="600" t="s">
        <v>88</v>
      </c>
    </row>
    <row r="24" spans="1:19" ht="69.75" customHeight="1" x14ac:dyDescent="0.25">
      <c r="A24" s="845"/>
      <c r="B24" s="461">
        <v>13</v>
      </c>
      <c r="C24" s="427" t="s">
        <v>1015</v>
      </c>
      <c r="D24" s="427" t="s">
        <v>1016</v>
      </c>
      <c r="E24" s="375" t="s">
        <v>196</v>
      </c>
      <c r="F24" s="372" t="s">
        <v>475</v>
      </c>
      <c r="G24" s="372"/>
      <c r="H24" s="445" t="s">
        <v>25</v>
      </c>
      <c r="I24" s="371">
        <f>IF($F24="X",IF($H24=[1]Tablero!$B$12,[1]Tablero!$A$12,IF($H24=[1]Tablero!$B$13,[1]Tablero!$A$13,IF($H24=[1]Tablero!$B$14,[1]Tablero!$A$14,IF($H24=[1]Tablero!$B$15,[1]Tablero!$A$15,)))))</f>
        <v>3</v>
      </c>
      <c r="J24" s="371" t="b">
        <f>IF($G24="X",IF($H24=[1]Tablero!$E$12,[1]Tablero!$D$12,IF($H24=[1]Tablero!$E$13,[1]Tablero!$D$13,IF($H24=[1]Tablero!$E$14,[1]Tablero!$D$14,IF($H24=[1]Tablero!$E$15,[1]Tablero!$D$15,)))))</f>
        <v>0</v>
      </c>
      <c r="K24" s="490">
        <f t="shared" si="3"/>
        <v>9.9999999999999985E-3</v>
      </c>
      <c r="L24" s="490">
        <f t="shared" si="4"/>
        <v>0</v>
      </c>
      <c r="M24" s="446">
        <v>0.02</v>
      </c>
      <c r="N24" s="447">
        <f t="shared" si="2"/>
        <v>3.3333333333333331E-3</v>
      </c>
      <c r="O24" s="838"/>
      <c r="P24" s="514" t="s">
        <v>77</v>
      </c>
      <c r="Q24" s="514" t="s">
        <v>46</v>
      </c>
      <c r="R24" s="514" t="s">
        <v>59</v>
      </c>
      <c r="S24" s="600" t="s">
        <v>119</v>
      </c>
    </row>
    <row r="25" spans="1:19" ht="93" customHeight="1" x14ac:dyDescent="0.25">
      <c r="A25" s="845"/>
      <c r="B25" s="491">
        <v>14</v>
      </c>
      <c r="C25" s="427" t="s">
        <v>1017</v>
      </c>
      <c r="D25" s="427" t="s">
        <v>1018</v>
      </c>
      <c r="E25" s="375" t="s">
        <v>196</v>
      </c>
      <c r="F25" s="372"/>
      <c r="G25" s="372" t="s">
        <v>475</v>
      </c>
      <c r="H25" s="445" t="s">
        <v>22</v>
      </c>
      <c r="I25" s="371" t="b">
        <f>IF($F25="X",IF($H25=[1]Tablero!$B$12,[1]Tablero!$A$12,IF($H25=[1]Tablero!$B$13,[1]Tablero!$A$13,IF($H25=[1]Tablero!$B$14,[1]Tablero!$A$14,IF($H25=[1]Tablero!$B$15,[1]Tablero!$A$15,)))))</f>
        <v>0</v>
      </c>
      <c r="J25" s="371">
        <f>IF($G25="X",IF($H25=[1]Tablero!$E$12,[1]Tablero!$D$12,IF($H25=[1]Tablero!$E$13,[1]Tablero!$D$13,IF($H25=[1]Tablero!$E$14,[1]Tablero!$D$14,IF($H25=[1]Tablero!$E$15,[1]Tablero!$D$15,)))))</f>
        <v>1</v>
      </c>
      <c r="K25" s="490">
        <f t="shared" si="3"/>
        <v>0</v>
      </c>
      <c r="L25" s="490">
        <f t="shared" si="4"/>
        <v>3.3333333333333331E-3</v>
      </c>
      <c r="M25" s="446">
        <v>0.02</v>
      </c>
      <c r="N25" s="447">
        <f t="shared" si="2"/>
        <v>3.3333333333333331E-3</v>
      </c>
      <c r="O25" s="838"/>
      <c r="P25" s="514" t="s">
        <v>77</v>
      </c>
      <c r="Q25" s="514" t="s">
        <v>47</v>
      </c>
      <c r="R25" s="514" t="s">
        <v>59</v>
      </c>
      <c r="S25" s="600" t="s">
        <v>57</v>
      </c>
    </row>
    <row r="26" spans="1:19" ht="86.25" customHeight="1" thickBot="1" x14ac:dyDescent="0.3">
      <c r="A26" s="845"/>
      <c r="B26" s="461">
        <v>15</v>
      </c>
      <c r="C26" s="427" t="s">
        <v>1019</v>
      </c>
      <c r="D26" s="427" t="s">
        <v>1020</v>
      </c>
      <c r="E26" s="375" t="s">
        <v>196</v>
      </c>
      <c r="F26" s="372"/>
      <c r="G26" s="372" t="s">
        <v>475</v>
      </c>
      <c r="H26" s="445" t="s">
        <v>22</v>
      </c>
      <c r="I26" s="371" t="b">
        <f>IF($F26="X",IF($H26=[1]Tablero!$B$12,[1]Tablero!$A$12,IF($H26=[1]Tablero!$B$13,[1]Tablero!$A$13,IF($H26=[1]Tablero!$B$14,[1]Tablero!$A$14,IF($H26=[1]Tablero!$B$15,[1]Tablero!$A$15,)))))</f>
        <v>0</v>
      </c>
      <c r="J26" s="371">
        <f>IF($G26="X",IF($H26=[1]Tablero!$E$12,[1]Tablero!$D$12,IF($H26=[1]Tablero!$E$13,[1]Tablero!$D$13,IF($H26=[1]Tablero!$E$14,[1]Tablero!$D$14,IF($H26=[1]Tablero!$E$15,[1]Tablero!$D$15,)))))</f>
        <v>1</v>
      </c>
      <c r="K26" s="490">
        <f t="shared" si="3"/>
        <v>0</v>
      </c>
      <c r="L26" s="490">
        <f t="shared" si="4"/>
        <v>3.3333333333333331E-3</v>
      </c>
      <c r="M26" s="446">
        <v>0.02</v>
      </c>
      <c r="N26" s="447">
        <f t="shared" si="2"/>
        <v>3.3333333333333331E-3</v>
      </c>
      <c r="O26" s="838"/>
      <c r="P26" s="514" t="s">
        <v>77</v>
      </c>
      <c r="Q26" s="514" t="s">
        <v>47</v>
      </c>
      <c r="R26" s="514" t="s">
        <v>59</v>
      </c>
      <c r="S26" s="600" t="s">
        <v>88</v>
      </c>
    </row>
    <row r="27" spans="1:19" ht="28.5" x14ac:dyDescent="0.25">
      <c r="A27" s="845"/>
      <c r="B27" s="461">
        <v>16</v>
      </c>
      <c r="C27" s="500" t="s">
        <v>1021</v>
      </c>
      <c r="D27" s="500" t="s">
        <v>1022</v>
      </c>
      <c r="E27" s="375" t="s">
        <v>196</v>
      </c>
      <c r="F27" s="445" t="s">
        <v>475</v>
      </c>
      <c r="G27" s="368"/>
      <c r="H27" s="445" t="s">
        <v>25</v>
      </c>
      <c r="I27" s="371">
        <f>IF($F27="X",IF($H27=[1]Tablero!$B$12,[1]Tablero!$A$12,IF($H27=[1]Tablero!$B$13,[1]Tablero!$A$13,IF($H27=[1]Tablero!$B$14,[1]Tablero!$A$14,IF($H27=[1]Tablero!$B$15,[1]Tablero!$A$15,)))))</f>
        <v>3</v>
      </c>
      <c r="J27" s="371" t="b">
        <f>IF($G27="X",IF($H27=[1]Tablero!$E$12,[1]Tablero!$D$12,IF($H27=[1]Tablero!$E$13,[1]Tablero!$D$13,IF($H27=[1]Tablero!$E$14,[1]Tablero!$D$14,IF($H27=[1]Tablero!$E$15,[1]Tablero!$D$15,)))))</f>
        <v>0</v>
      </c>
      <c r="K27" s="490">
        <f t="shared" si="3"/>
        <v>9.9999999999999985E-3</v>
      </c>
      <c r="L27" s="490">
        <f t="shared" si="4"/>
        <v>0</v>
      </c>
      <c r="M27" s="446">
        <v>0.02</v>
      </c>
      <c r="N27" s="447">
        <f t="shared" si="2"/>
        <v>3.3333333333333331E-3</v>
      </c>
      <c r="O27" s="838"/>
      <c r="P27" s="514" t="s">
        <v>58</v>
      </c>
      <c r="Q27" s="514" t="s">
        <v>46</v>
      </c>
      <c r="R27" s="514" t="s">
        <v>72</v>
      </c>
      <c r="S27" s="600" t="s">
        <v>102</v>
      </c>
    </row>
    <row r="28" spans="1:19" ht="57" x14ac:dyDescent="0.25">
      <c r="A28" s="845"/>
      <c r="B28" s="491">
        <v>17</v>
      </c>
      <c r="C28" s="427" t="s">
        <v>1023</v>
      </c>
      <c r="D28" s="489" t="s">
        <v>1024</v>
      </c>
      <c r="E28" s="371" t="s">
        <v>196</v>
      </c>
      <c r="F28" s="445" t="s">
        <v>475</v>
      </c>
      <c r="G28" s="368"/>
      <c r="H28" s="445" t="s">
        <v>25</v>
      </c>
      <c r="I28" s="371">
        <f>IF($F28="X",IF($H28=[1]Tablero!$B$12,[1]Tablero!$A$12,IF($H28=[1]Tablero!$B$13,[1]Tablero!$A$13,IF($H28=[1]Tablero!$B$14,[1]Tablero!$A$14,IF($H28=[1]Tablero!$B$15,[1]Tablero!$A$15,)))))</f>
        <v>3</v>
      </c>
      <c r="J28" s="371" t="b">
        <f>IF($G28="X",IF($H28=[1]Tablero!$E$12,[1]Tablero!$D$12,IF($H28=[1]Tablero!$E$13,[1]Tablero!$D$13,IF($H28=[1]Tablero!$E$14,[1]Tablero!$D$14,IF($H28=[1]Tablero!$E$15,[1]Tablero!$D$15,)))))</f>
        <v>0</v>
      </c>
      <c r="K28" s="490">
        <f t="shared" si="3"/>
        <v>9.9999999999999985E-3</v>
      </c>
      <c r="L28" s="490">
        <f t="shared" si="4"/>
        <v>0</v>
      </c>
      <c r="M28" s="446">
        <v>0.02</v>
      </c>
      <c r="N28" s="447">
        <f t="shared" si="2"/>
        <v>3.3333333333333331E-3</v>
      </c>
      <c r="O28" s="838"/>
      <c r="P28" s="514" t="s">
        <v>68</v>
      </c>
      <c r="Q28" s="514" t="s">
        <v>68</v>
      </c>
      <c r="R28" s="514" t="s">
        <v>100</v>
      </c>
      <c r="S28" s="600" t="s">
        <v>57</v>
      </c>
    </row>
    <row r="29" spans="1:19" ht="48" customHeight="1" thickBot="1" x14ac:dyDescent="0.3">
      <c r="A29" s="845"/>
      <c r="B29" s="461">
        <v>18</v>
      </c>
      <c r="C29" s="427" t="s">
        <v>1025</v>
      </c>
      <c r="D29" s="489" t="s">
        <v>1026</v>
      </c>
      <c r="E29" s="375" t="s">
        <v>196</v>
      </c>
      <c r="F29" s="372" t="s">
        <v>475</v>
      </c>
      <c r="G29" s="372"/>
      <c r="H29" s="445" t="s">
        <v>25</v>
      </c>
      <c r="I29" s="371">
        <f>IF($F29="X",IF($H29=[1]Tablero!$B$12,[1]Tablero!$A$12,IF($H29=[1]Tablero!$B$13,[1]Tablero!$A$13,IF($H29=[1]Tablero!$B$14,[1]Tablero!$A$14,IF($H29=[1]Tablero!$B$15,[1]Tablero!$A$15,)))))</f>
        <v>3</v>
      </c>
      <c r="J29" s="371" t="b">
        <f>IF($G29="X",IF($H29=[1]Tablero!$E$12,[1]Tablero!$D$12,IF($H29=[1]Tablero!$E$13,[1]Tablero!$D$13,IF($H29=[1]Tablero!$E$14,[1]Tablero!$D$14,IF($H29=[1]Tablero!$E$15,[1]Tablero!$D$15,)))))</f>
        <v>0</v>
      </c>
      <c r="K29" s="490">
        <f t="shared" si="3"/>
        <v>1.4999999999999998E-2</v>
      </c>
      <c r="L29" s="490">
        <f t="shared" si="4"/>
        <v>0</v>
      </c>
      <c r="M29" s="446">
        <v>0.03</v>
      </c>
      <c r="N29" s="447">
        <f t="shared" si="2"/>
        <v>4.9999999999999992E-3</v>
      </c>
      <c r="O29" s="838"/>
      <c r="P29" s="514" t="s">
        <v>144</v>
      </c>
      <c r="Q29" s="514" t="s">
        <v>46</v>
      </c>
      <c r="R29" s="514" t="s">
        <v>2256</v>
      </c>
      <c r="S29" s="600" t="s">
        <v>48</v>
      </c>
    </row>
    <row r="30" spans="1:19" ht="28.5" x14ac:dyDescent="0.25">
      <c r="A30" s="845"/>
      <c r="B30" s="461">
        <v>19</v>
      </c>
      <c r="C30" s="500" t="s">
        <v>1021</v>
      </c>
      <c r="D30" s="500" t="s">
        <v>1022</v>
      </c>
      <c r="E30" s="375" t="s">
        <v>196</v>
      </c>
      <c r="F30" s="445" t="s">
        <v>475</v>
      </c>
      <c r="G30" s="368"/>
      <c r="H30" s="445" t="s">
        <v>25</v>
      </c>
      <c r="I30" s="371">
        <f>IF($F30="X",IF($H30=[1]Tablero!$B$12,[1]Tablero!$A$12,IF($H30=[1]Tablero!$B$13,[1]Tablero!$A$13,IF($H30=[1]Tablero!$B$14,[1]Tablero!$A$14,IF($H30=[1]Tablero!$B$15,[1]Tablero!$A$15,)))))</f>
        <v>3</v>
      </c>
      <c r="J30" s="371" t="b">
        <f>IF($G30="X",IF($H30=[1]Tablero!$E$12,[1]Tablero!$D$12,IF($H30=[1]Tablero!$E$13,[1]Tablero!$D$13,IF($H30=[1]Tablero!$E$14,[1]Tablero!$D$14,IF($H30=[1]Tablero!$E$15,[1]Tablero!$D$15,)))))</f>
        <v>0</v>
      </c>
      <c r="K30" s="490">
        <f t="shared" si="3"/>
        <v>9.9999999999999985E-3</v>
      </c>
      <c r="L30" s="490">
        <f t="shared" si="4"/>
        <v>0</v>
      </c>
      <c r="M30" s="446">
        <v>0.02</v>
      </c>
      <c r="N30" s="447">
        <f t="shared" si="2"/>
        <v>3.3333333333333331E-3</v>
      </c>
      <c r="O30" s="838"/>
      <c r="P30" s="514" t="s">
        <v>52</v>
      </c>
      <c r="Q30" s="514" t="s">
        <v>46</v>
      </c>
      <c r="R30" s="514" t="s">
        <v>97</v>
      </c>
      <c r="S30" s="600" t="s">
        <v>102</v>
      </c>
    </row>
    <row r="31" spans="1:19" ht="45" customHeight="1" x14ac:dyDescent="0.25">
      <c r="A31" s="845"/>
      <c r="B31" s="825">
        <v>20</v>
      </c>
      <c r="C31" s="829" t="s">
        <v>1027</v>
      </c>
      <c r="D31" s="829" t="s">
        <v>1028</v>
      </c>
      <c r="E31" s="831" t="s">
        <v>196</v>
      </c>
      <c r="F31" s="833" t="s">
        <v>475</v>
      </c>
      <c r="G31" s="833"/>
      <c r="H31" s="835" t="s">
        <v>25</v>
      </c>
      <c r="I31" s="371">
        <f>IF($F31="X",IF($H31=[1]Tablero!$B$12,[1]Tablero!$A$12,IF($H31=[1]Tablero!$B$13,[1]Tablero!$A$13,IF($H31=[1]Tablero!$B$14,[1]Tablero!$A$14,IF($H31=[1]Tablero!$B$15,[1]Tablero!$A$15,)))))</f>
        <v>3</v>
      </c>
      <c r="J31" s="371" t="b">
        <f>IF($G31="X",IF($H31=[1]Tablero!$E$12,[1]Tablero!$D$12,IF($H31=[1]Tablero!$E$13,[1]Tablero!$D$13,IF($H31=[1]Tablero!$E$14,[1]Tablero!$D$14,IF($H31=[1]Tablero!$E$15,[1]Tablero!$D$15,)))))</f>
        <v>0</v>
      </c>
      <c r="K31" s="490">
        <f t="shared" si="3"/>
        <v>9.9999999999999985E-3</v>
      </c>
      <c r="L31" s="490">
        <f t="shared" si="4"/>
        <v>0</v>
      </c>
      <c r="M31" s="840">
        <v>0.02</v>
      </c>
      <c r="N31" s="447">
        <f t="shared" si="2"/>
        <v>3.3333333333333331E-3</v>
      </c>
      <c r="O31" s="838"/>
      <c r="P31" s="827" t="s">
        <v>146</v>
      </c>
      <c r="Q31" s="827" t="s">
        <v>46</v>
      </c>
      <c r="R31" s="827" t="s">
        <v>78</v>
      </c>
      <c r="S31" s="600" t="s">
        <v>57</v>
      </c>
    </row>
    <row r="32" spans="1:19" x14ac:dyDescent="0.25">
      <c r="A32" s="845"/>
      <c r="B32" s="826"/>
      <c r="C32" s="830"/>
      <c r="D32" s="830"/>
      <c r="E32" s="832"/>
      <c r="F32" s="834"/>
      <c r="G32" s="834"/>
      <c r="H32" s="836"/>
      <c r="I32" s="371" t="b">
        <f>IF($F32="X",IF($H32=[1]Tablero!$B$12,[1]Tablero!$A$12,IF($H32=[1]Tablero!$B$13,[1]Tablero!$A$13,IF($H32=[1]Tablero!$B$14,[1]Tablero!$A$14,IF($H32=[1]Tablero!$B$15,[1]Tablero!$A$15,)))))</f>
        <v>0</v>
      </c>
      <c r="J32" s="371" t="b">
        <f>IF($G32="X",IF($H32=[1]Tablero!$E$12,[1]Tablero!$D$12,IF($H32=[1]Tablero!$E$13,[1]Tablero!$D$13,IF($H32=[1]Tablero!$E$14,[1]Tablero!$D$14,IF($H32=[1]Tablero!$E$15,[1]Tablero!$D$15,)))))</f>
        <v>0</v>
      </c>
      <c r="K32" s="490">
        <f t="shared" si="3"/>
        <v>0</v>
      </c>
      <c r="L32" s="490">
        <f t="shared" si="4"/>
        <v>0</v>
      </c>
      <c r="M32" s="841"/>
      <c r="N32" s="447">
        <f t="shared" si="2"/>
        <v>0</v>
      </c>
      <c r="O32" s="838"/>
      <c r="P32" s="828"/>
      <c r="Q32" s="828"/>
      <c r="R32" s="828"/>
      <c r="S32" s="600" t="s">
        <v>119</v>
      </c>
    </row>
    <row r="33" spans="1:85" ht="57" x14ac:dyDescent="0.25">
      <c r="A33" s="845"/>
      <c r="B33" s="461">
        <v>21</v>
      </c>
      <c r="C33" s="427" t="s">
        <v>1029</v>
      </c>
      <c r="D33" s="489" t="s">
        <v>1030</v>
      </c>
      <c r="E33" s="375" t="s">
        <v>160</v>
      </c>
      <c r="F33" s="372"/>
      <c r="G33" s="372" t="s">
        <v>475</v>
      </c>
      <c r="H33" s="445" t="s">
        <v>22</v>
      </c>
      <c r="I33" s="371" t="b">
        <f>IF($F33="X",IF($H33=[1]Tablero!$B$12,[1]Tablero!$A$12,IF($H33=[1]Tablero!$B$13,[1]Tablero!$A$13,IF($H33=[1]Tablero!$B$14,[1]Tablero!$A$14,IF($H33=[1]Tablero!$B$15,[1]Tablero!$A$15,)))))</f>
        <v>0</v>
      </c>
      <c r="J33" s="371">
        <f>IF($G33="X",IF($H33=[1]Tablero!$E$12,[1]Tablero!$D$12,IF($H33=[1]Tablero!$E$13,[1]Tablero!$D$13,IF($H33=[1]Tablero!$E$14,[1]Tablero!$D$14,IF($H33=[1]Tablero!$E$15,[1]Tablero!$D$15,)))))</f>
        <v>1</v>
      </c>
      <c r="K33" s="490">
        <f t="shared" si="3"/>
        <v>0</v>
      </c>
      <c r="L33" s="490">
        <f t="shared" si="4"/>
        <v>3.3333333333333331E-3</v>
      </c>
      <c r="M33" s="446">
        <v>0.02</v>
      </c>
      <c r="N33" s="447">
        <f t="shared" si="2"/>
        <v>3.3333333333333331E-3</v>
      </c>
      <c r="O33" s="838"/>
      <c r="P33" s="514" t="s">
        <v>146</v>
      </c>
      <c r="Q33" s="514" t="s">
        <v>46</v>
      </c>
      <c r="R33" s="827" t="s">
        <v>78</v>
      </c>
      <c r="S33" s="600" t="s">
        <v>57</v>
      </c>
    </row>
    <row r="34" spans="1:85" ht="43.5" customHeight="1" x14ac:dyDescent="0.25">
      <c r="A34" s="845"/>
      <c r="B34" s="461">
        <v>22</v>
      </c>
      <c r="C34" s="427" t="s">
        <v>1031</v>
      </c>
      <c r="D34" s="489" t="s">
        <v>1032</v>
      </c>
      <c r="E34" s="375" t="s">
        <v>160</v>
      </c>
      <c r="F34" s="372"/>
      <c r="G34" s="372" t="s">
        <v>475</v>
      </c>
      <c r="H34" s="445" t="s">
        <v>25</v>
      </c>
      <c r="I34" s="371" t="b">
        <f>IF($F34="X",IF($H34=[1]Tablero!$B$12,[1]Tablero!$A$12,IF($H34=[1]Tablero!$B$13,[1]Tablero!$A$13,IF($H34=[1]Tablero!$B$14,[1]Tablero!$A$14,IF($H34=[1]Tablero!$B$15,[1]Tablero!$A$15,)))))</f>
        <v>0</v>
      </c>
      <c r="J34" s="371">
        <f>IF($G34="X",IF($H34=[1]Tablero!$E$12,[1]Tablero!$D$12,IF($H34=[1]Tablero!$E$13,[1]Tablero!$D$13,IF($H34=[1]Tablero!$E$14,[1]Tablero!$D$14,IF($H34=[1]Tablero!$E$15,[1]Tablero!$D$15,)))))</f>
        <v>2</v>
      </c>
      <c r="K34" s="490">
        <f t="shared" si="3"/>
        <v>0</v>
      </c>
      <c r="L34" s="490">
        <f t="shared" si="4"/>
        <v>3.3333333333333331E-3</v>
      </c>
      <c r="M34" s="446">
        <v>0.01</v>
      </c>
      <c r="N34" s="447">
        <f t="shared" si="2"/>
        <v>1.6666666666666666E-3</v>
      </c>
      <c r="O34" s="838"/>
      <c r="P34" s="514" t="s">
        <v>146</v>
      </c>
      <c r="Q34" s="514" t="s">
        <v>46</v>
      </c>
      <c r="R34" s="828"/>
      <c r="S34" s="600" t="s">
        <v>48</v>
      </c>
    </row>
    <row r="35" spans="1:85" ht="42.75" x14ac:dyDescent="0.25">
      <c r="A35" s="846"/>
      <c r="B35" s="461">
        <v>23</v>
      </c>
      <c r="C35" s="427" t="s">
        <v>1033</v>
      </c>
      <c r="D35" s="489" t="s">
        <v>1034</v>
      </c>
      <c r="E35" s="375" t="s">
        <v>196</v>
      </c>
      <c r="F35" s="372" t="s">
        <v>475</v>
      </c>
      <c r="G35" s="372"/>
      <c r="H35" s="445" t="s">
        <v>25</v>
      </c>
      <c r="I35" s="371">
        <f>IF($F35="X",IF($H35=[1]Tablero!$B$12,[1]Tablero!$A$12,IF($H35=[1]Tablero!$B$13,[1]Tablero!$A$13,IF($H35=[1]Tablero!$B$14,[1]Tablero!$A$14,IF($H35=[1]Tablero!$B$15,[1]Tablero!$A$15,)))))</f>
        <v>3</v>
      </c>
      <c r="J35" s="371" t="b">
        <f>IF($G35="X",IF($H35=[1]Tablero!$E$12,[1]Tablero!$D$12,IF($H35=[1]Tablero!$E$13,[1]Tablero!$D$13,IF($H35=[1]Tablero!$E$14,[1]Tablero!$D$14,IF($H35=[1]Tablero!$E$15,[1]Tablero!$D$15,)))))</f>
        <v>0</v>
      </c>
      <c r="K35" s="490">
        <f t="shared" si="3"/>
        <v>9.9999999999999985E-3</v>
      </c>
      <c r="L35" s="490">
        <f t="shared" si="4"/>
        <v>0</v>
      </c>
      <c r="M35" s="446">
        <v>0.02</v>
      </c>
      <c r="N35" s="447">
        <f t="shared" si="2"/>
        <v>3.3333333333333331E-3</v>
      </c>
      <c r="O35" s="838"/>
      <c r="P35" s="514" t="s">
        <v>140</v>
      </c>
      <c r="Q35" s="514" t="s">
        <v>46</v>
      </c>
      <c r="R35" s="514" t="s">
        <v>81</v>
      </c>
      <c r="S35" s="600" t="s">
        <v>48</v>
      </c>
    </row>
    <row r="36" spans="1:85" ht="65.25" customHeight="1" x14ac:dyDescent="0.25">
      <c r="A36" s="846"/>
      <c r="B36" s="461">
        <v>24</v>
      </c>
      <c r="C36" s="420" t="s">
        <v>1035</v>
      </c>
      <c r="D36" s="492" t="s">
        <v>1036</v>
      </c>
      <c r="E36" s="375" t="s">
        <v>196</v>
      </c>
      <c r="F36" s="372" t="s">
        <v>475</v>
      </c>
      <c r="G36" s="372"/>
      <c r="H36" s="445" t="s">
        <v>25</v>
      </c>
      <c r="I36" s="371">
        <f>IF($F36="X",IF($H36=[1]Tablero!$B$12,[1]Tablero!$A$12,IF($H36=[1]Tablero!$B$13,[1]Tablero!$A$13,IF($H36=[1]Tablero!$B$14,[1]Tablero!$A$14,IF($H36=[1]Tablero!$B$15,[1]Tablero!$A$15,)))))</f>
        <v>3</v>
      </c>
      <c r="J36" s="371" t="b">
        <f>IF($G36="X",IF($H36=[1]Tablero!$E$12,[1]Tablero!$D$12,IF($H36=[1]Tablero!$E$13,[1]Tablero!$D$13,IF($H36=[1]Tablero!$E$14,[1]Tablero!$D$14,IF($H36=[1]Tablero!$E$15,[1]Tablero!$D$15,)))))</f>
        <v>0</v>
      </c>
      <c r="K36" s="490">
        <f t="shared" si="3"/>
        <v>9.9999999999999985E-3</v>
      </c>
      <c r="L36" s="490">
        <f t="shared" si="4"/>
        <v>0</v>
      </c>
      <c r="M36" s="446">
        <v>0.02</v>
      </c>
      <c r="N36" s="447">
        <f t="shared" si="2"/>
        <v>3.3333333333333331E-3</v>
      </c>
      <c r="O36" s="838"/>
      <c r="P36" s="514" t="s">
        <v>50</v>
      </c>
      <c r="Q36" s="514" t="s">
        <v>46</v>
      </c>
      <c r="R36" s="514" t="s">
        <v>2256</v>
      </c>
      <c r="S36" s="600" t="s">
        <v>48</v>
      </c>
    </row>
    <row r="37" spans="1:85" ht="113.25" customHeight="1" x14ac:dyDescent="0.25">
      <c r="A37" s="846"/>
      <c r="B37" s="461">
        <v>25</v>
      </c>
      <c r="C37" s="481" t="s">
        <v>1037</v>
      </c>
      <c r="D37" s="501" t="s">
        <v>1038</v>
      </c>
      <c r="E37" s="519" t="s">
        <v>160</v>
      </c>
      <c r="F37" s="372" t="s">
        <v>475</v>
      </c>
      <c r="G37" s="372"/>
      <c r="H37" s="368" t="s">
        <v>22</v>
      </c>
      <c r="I37" s="371">
        <f>IF($F37="X",IF($H37=[1]Tablero!$B$12,[1]Tablero!$A$12,IF($H37=[1]Tablero!$B$13,[1]Tablero!$A$13,IF($H37=[1]Tablero!$B$14,[1]Tablero!$A$14,IF($H37=[1]Tablero!$B$15,[1]Tablero!$A$15,)))))</f>
        <v>4</v>
      </c>
      <c r="J37" s="371" t="b">
        <f>IF($G37="X",IF($H37=[1]Tablero!$E$12,[1]Tablero!$D$12,IF($H37=[1]Tablero!$E$13,[1]Tablero!$D$13,IF($H37=[1]Tablero!$E$14,[1]Tablero!$D$14,IF($H37=[1]Tablero!$E$15,[1]Tablero!$D$15,)))))</f>
        <v>0</v>
      </c>
      <c r="K37" s="490">
        <f t="shared" si="3"/>
        <v>2.6666666666666665E-2</v>
      </c>
      <c r="L37" s="490">
        <f t="shared" si="4"/>
        <v>0</v>
      </c>
      <c r="M37" s="446">
        <v>0.04</v>
      </c>
      <c r="N37" s="447">
        <f t="shared" si="2"/>
        <v>6.6666666666666662E-3</v>
      </c>
      <c r="O37" s="838"/>
      <c r="P37" s="514" t="s">
        <v>133</v>
      </c>
      <c r="Q37" s="514" t="s">
        <v>133</v>
      </c>
      <c r="R37" s="514" t="s">
        <v>53</v>
      </c>
      <c r="S37" s="600" t="s">
        <v>102</v>
      </c>
    </row>
    <row r="38" spans="1:85" ht="57" x14ac:dyDescent="0.25">
      <c r="A38" s="846"/>
      <c r="B38" s="461">
        <v>26</v>
      </c>
      <c r="C38" s="481" t="s">
        <v>1039</v>
      </c>
      <c r="D38" s="465" t="s">
        <v>1040</v>
      </c>
      <c r="E38" s="519" t="s">
        <v>196</v>
      </c>
      <c r="F38" s="372" t="s">
        <v>475</v>
      </c>
      <c r="G38" s="372"/>
      <c r="H38" s="445" t="s">
        <v>22</v>
      </c>
      <c r="I38" s="371">
        <f>IF($F38="X",IF($H38=[1]Tablero!$B$12,[1]Tablero!$A$12,IF($H38=[1]Tablero!$B$13,[1]Tablero!$A$13,IF($H38=[1]Tablero!$B$14,[1]Tablero!$A$14,IF($H38=[1]Tablero!$B$15,[1]Tablero!$A$15,)))))</f>
        <v>4</v>
      </c>
      <c r="J38" s="371" t="b">
        <f>IF($G38="X",IF($H38=[1]Tablero!$E$12,[1]Tablero!$D$12,IF($H38=[1]Tablero!$E$13,[1]Tablero!$D$13,IF($H38=[1]Tablero!$E$14,[1]Tablero!$D$14,IF($H38=[1]Tablero!$E$15,[1]Tablero!$D$15,)))))</f>
        <v>0</v>
      </c>
      <c r="K38" s="490">
        <f t="shared" si="3"/>
        <v>2.6666666666666665E-2</v>
      </c>
      <c r="L38" s="490">
        <f t="shared" si="4"/>
        <v>0</v>
      </c>
      <c r="M38" s="446">
        <v>0.04</v>
      </c>
      <c r="N38" s="447">
        <f t="shared" si="2"/>
        <v>6.6666666666666662E-3</v>
      </c>
      <c r="O38" s="838"/>
      <c r="P38" s="514" t="s">
        <v>133</v>
      </c>
      <c r="Q38" s="514" t="s">
        <v>133</v>
      </c>
      <c r="R38" s="514" t="s">
        <v>53</v>
      </c>
      <c r="S38" s="600" t="s">
        <v>48</v>
      </c>
    </row>
    <row r="39" spans="1:85" ht="124.5" customHeight="1" x14ac:dyDescent="0.25">
      <c r="A39" s="846"/>
      <c r="B39" s="461">
        <v>27</v>
      </c>
      <c r="C39" s="481" t="s">
        <v>1041</v>
      </c>
      <c r="D39" s="465" t="s">
        <v>1042</v>
      </c>
      <c r="E39" s="519" t="s">
        <v>196</v>
      </c>
      <c r="F39" s="372" t="s">
        <v>475</v>
      </c>
      <c r="G39" s="372"/>
      <c r="H39" s="445" t="s">
        <v>22</v>
      </c>
      <c r="I39" s="371">
        <f>IF($F39="X",IF($H39=[1]Tablero!$B$12,[1]Tablero!$A$12,IF($H39=[1]Tablero!$B$13,[1]Tablero!$A$13,IF($H39=[1]Tablero!$B$14,[1]Tablero!$A$14,IF($H39=[1]Tablero!$B$15,[1]Tablero!$A$15,)))))</f>
        <v>4</v>
      </c>
      <c r="J39" s="371" t="b">
        <f>IF($G39="X",IF($H39=[1]Tablero!$E$12,[1]Tablero!$D$12,IF($H39=[1]Tablero!$E$13,[1]Tablero!$D$13,IF($H39=[1]Tablero!$E$14,[1]Tablero!$D$14,IF($H39=[1]Tablero!$E$15,[1]Tablero!$D$15,)))))</f>
        <v>0</v>
      </c>
      <c r="K39" s="490">
        <f t="shared" si="3"/>
        <v>1.9999999999999997E-2</v>
      </c>
      <c r="L39" s="490">
        <f t="shared" si="4"/>
        <v>0</v>
      </c>
      <c r="M39" s="446">
        <v>0.03</v>
      </c>
      <c r="N39" s="447">
        <f t="shared" si="2"/>
        <v>4.9999999999999992E-3</v>
      </c>
      <c r="O39" s="838"/>
      <c r="P39" s="514" t="s">
        <v>133</v>
      </c>
      <c r="Q39" s="514" t="s">
        <v>133</v>
      </c>
      <c r="R39" s="514" t="s">
        <v>53</v>
      </c>
      <c r="S39" s="600" t="s">
        <v>102</v>
      </c>
    </row>
    <row r="40" spans="1:85" ht="96" customHeight="1" x14ac:dyDescent="0.25">
      <c r="A40" s="846"/>
      <c r="B40" s="461">
        <v>28</v>
      </c>
      <c r="C40" s="481" t="s">
        <v>1043</v>
      </c>
      <c r="D40" s="465" t="s">
        <v>1044</v>
      </c>
      <c r="E40" s="519" t="s">
        <v>196</v>
      </c>
      <c r="F40" s="372"/>
      <c r="G40" s="372" t="s">
        <v>475</v>
      </c>
      <c r="H40" s="445" t="s">
        <v>22</v>
      </c>
      <c r="I40" s="371" t="b">
        <f>IF($F40="X",IF($H40=[1]Tablero!$B$12,[1]Tablero!$A$12,IF($H40=[1]Tablero!$B$13,[1]Tablero!$A$13,IF($H40=[1]Tablero!$B$14,[1]Tablero!$A$14,IF($H40=[1]Tablero!$B$15,[1]Tablero!$A$15,)))))</f>
        <v>0</v>
      </c>
      <c r="J40" s="371">
        <f>IF($G40="X",IF($H40=[1]Tablero!$E$12,[1]Tablero!$D$12,IF($H40=[1]Tablero!$E$13,[1]Tablero!$D$13,IF($H40=[1]Tablero!$E$14,[1]Tablero!$D$14,IF($H40=[1]Tablero!$E$15,[1]Tablero!$D$15,)))))</f>
        <v>1</v>
      </c>
      <c r="K40" s="490">
        <f t="shared" si="3"/>
        <v>0</v>
      </c>
      <c r="L40" s="490">
        <f t="shared" si="4"/>
        <v>3.3333333333333331E-3</v>
      </c>
      <c r="M40" s="446">
        <v>0.02</v>
      </c>
      <c r="N40" s="447">
        <f t="shared" si="2"/>
        <v>3.3333333333333331E-3</v>
      </c>
      <c r="O40" s="838"/>
      <c r="P40" s="514" t="s">
        <v>133</v>
      </c>
      <c r="Q40" s="514" t="s">
        <v>133</v>
      </c>
      <c r="R40" s="514" t="s">
        <v>53</v>
      </c>
      <c r="S40" s="600" t="s">
        <v>57</v>
      </c>
    </row>
    <row r="41" spans="1:85" ht="78" customHeight="1" x14ac:dyDescent="0.25">
      <c r="A41" s="846"/>
      <c r="B41" s="461">
        <v>29</v>
      </c>
      <c r="C41" s="482" t="s">
        <v>1035</v>
      </c>
      <c r="D41" s="492" t="s">
        <v>1036</v>
      </c>
      <c r="E41" s="519" t="s">
        <v>196</v>
      </c>
      <c r="F41" s="372" t="s">
        <v>475</v>
      </c>
      <c r="G41" s="372"/>
      <c r="H41" s="445" t="s">
        <v>25</v>
      </c>
      <c r="I41" s="371">
        <f>IF($F41="X",IF($H41=[1]Tablero!$B$12,[1]Tablero!$A$12,IF($H41=[1]Tablero!$B$13,[1]Tablero!$A$13,IF($H41=[1]Tablero!$B$14,[1]Tablero!$A$14,IF($H41=[1]Tablero!$B$15,[1]Tablero!$A$15,)))))</f>
        <v>3</v>
      </c>
      <c r="J41" s="371" t="b">
        <f>IF($G41="X",IF($H41=[1]Tablero!$E$12,[1]Tablero!$D$12,IF($H41=[1]Tablero!$E$13,[1]Tablero!$D$13,IF($H41=[1]Tablero!$E$14,[1]Tablero!$D$14,IF($H41=[1]Tablero!$E$15,[1]Tablero!$D$15,)))))</f>
        <v>0</v>
      </c>
      <c r="K41" s="490">
        <f t="shared" si="3"/>
        <v>9.9999999999999985E-3</v>
      </c>
      <c r="L41" s="490">
        <f t="shared" si="4"/>
        <v>0</v>
      </c>
      <c r="M41" s="446">
        <v>0.02</v>
      </c>
      <c r="N41" s="447">
        <f t="shared" si="2"/>
        <v>3.3333333333333331E-3</v>
      </c>
      <c r="O41" s="838"/>
      <c r="P41" s="514" t="s">
        <v>135</v>
      </c>
      <c r="Q41" s="514" t="s">
        <v>135</v>
      </c>
      <c r="R41" s="515" t="s">
        <v>87</v>
      </c>
      <c r="S41" s="600" t="s">
        <v>57</v>
      </c>
    </row>
    <row r="42" spans="1:85" ht="78" customHeight="1" x14ac:dyDescent="0.25">
      <c r="A42" s="846"/>
      <c r="B42" s="461">
        <v>30</v>
      </c>
      <c r="C42" s="481" t="s">
        <v>1045</v>
      </c>
      <c r="D42" s="502" t="s">
        <v>1046</v>
      </c>
      <c r="E42" s="519" t="s">
        <v>196</v>
      </c>
      <c r="F42" s="372" t="s">
        <v>475</v>
      </c>
      <c r="G42" s="372"/>
      <c r="H42" s="445" t="s">
        <v>22</v>
      </c>
      <c r="I42" s="371">
        <f>IF($F42="X",IF($H42=[1]Tablero!$B$12,[1]Tablero!$A$12,IF($H42=[1]Tablero!$B$13,[1]Tablero!$A$13,IF($H42=[1]Tablero!$B$14,[1]Tablero!$A$14,IF($H42=[1]Tablero!$B$15,[1]Tablero!$A$15,)))))</f>
        <v>4</v>
      </c>
      <c r="J42" s="371" t="b">
        <f>IF($G42="X",IF($H42=[1]Tablero!$E$12,[1]Tablero!$D$12,IF($H42=[1]Tablero!$E$13,[1]Tablero!$D$13,IF($H42=[1]Tablero!$E$14,[1]Tablero!$D$14,IF($H42=[1]Tablero!$E$15,[1]Tablero!$D$15,)))))</f>
        <v>0</v>
      </c>
      <c r="K42" s="490">
        <f t="shared" si="3"/>
        <v>2.6666666666666665E-2</v>
      </c>
      <c r="L42" s="490">
        <f t="shared" si="4"/>
        <v>0</v>
      </c>
      <c r="M42" s="446">
        <v>0.04</v>
      </c>
      <c r="N42" s="447">
        <f t="shared" si="2"/>
        <v>6.6666666666666662E-3</v>
      </c>
      <c r="O42" s="838"/>
      <c r="P42" s="514" t="s">
        <v>47</v>
      </c>
      <c r="Q42" s="514" t="s">
        <v>47</v>
      </c>
      <c r="R42" s="515" t="s">
        <v>104</v>
      </c>
      <c r="S42" s="600" t="s">
        <v>57</v>
      </c>
    </row>
    <row r="43" spans="1:85" ht="78" customHeight="1" x14ac:dyDescent="0.25">
      <c r="A43" s="846"/>
      <c r="B43" s="461">
        <v>31</v>
      </c>
      <c r="C43" s="411" t="s">
        <v>1047</v>
      </c>
      <c r="D43" s="465" t="s">
        <v>1048</v>
      </c>
      <c r="E43" s="519" t="s">
        <v>196</v>
      </c>
      <c r="F43" s="372"/>
      <c r="G43" s="372" t="s">
        <v>475</v>
      </c>
      <c r="H43" s="445" t="s">
        <v>25</v>
      </c>
      <c r="I43" s="371" t="b">
        <f>IF($F43="X",IF($H43=[1]Tablero!$B$12,[1]Tablero!$A$12,IF($H43=[1]Tablero!$B$13,[1]Tablero!$A$13,IF($H43=[1]Tablero!$B$14,[1]Tablero!$A$14,IF($H43=[1]Tablero!$B$15,[1]Tablero!$A$15,)))))</f>
        <v>0</v>
      </c>
      <c r="J43" s="371">
        <f>IF($G43="X",IF($H43=[1]Tablero!$E$12,[1]Tablero!$D$12,IF($H43=[1]Tablero!$E$13,[1]Tablero!$D$13,IF($H43=[1]Tablero!$E$14,[1]Tablero!$D$14,IF($H43=[1]Tablero!$E$15,[1]Tablero!$D$15,)))))</f>
        <v>2</v>
      </c>
      <c r="K43" s="490">
        <f t="shared" si="3"/>
        <v>0</v>
      </c>
      <c r="L43" s="490">
        <f t="shared" si="4"/>
        <v>3.3333333333333331E-3</v>
      </c>
      <c r="M43" s="446">
        <v>0.01</v>
      </c>
      <c r="N43" s="447">
        <f t="shared" si="2"/>
        <v>1.6666666666666666E-3</v>
      </c>
      <c r="O43" s="838"/>
      <c r="P43" s="514" t="s">
        <v>47</v>
      </c>
      <c r="Q43" s="514" t="s">
        <v>47</v>
      </c>
      <c r="R43" s="515" t="s">
        <v>2258</v>
      </c>
      <c r="S43" s="600" t="s">
        <v>108</v>
      </c>
    </row>
    <row r="44" spans="1:85" ht="78" customHeight="1" x14ac:dyDescent="0.25">
      <c r="A44" s="846"/>
      <c r="B44" s="461">
        <v>32</v>
      </c>
      <c r="C44" s="411" t="s">
        <v>1049</v>
      </c>
      <c r="D44" s="503" t="s">
        <v>1050</v>
      </c>
      <c r="E44" s="519" t="s">
        <v>178</v>
      </c>
      <c r="F44" s="372" t="s">
        <v>475</v>
      </c>
      <c r="G44" s="372"/>
      <c r="H44" s="445" t="s">
        <v>22</v>
      </c>
      <c r="I44" s="371">
        <f>IF($F44="X",IF($H44=[1]Tablero!$B$12,[1]Tablero!$A$12,IF($H44=[1]Tablero!$B$13,[1]Tablero!$A$13,IF($H44=[1]Tablero!$B$14,[1]Tablero!$A$14,IF($H44=[1]Tablero!$B$15,[1]Tablero!$A$15,)))))</f>
        <v>4</v>
      </c>
      <c r="J44" s="371" t="b">
        <f>IF($G44="X",IF($H44=[1]Tablero!$E$12,[1]Tablero!$D$12,IF($H44=[1]Tablero!$E$13,[1]Tablero!$D$13,IF($H44=[1]Tablero!$E$14,[1]Tablero!$D$14,IF($H44=[1]Tablero!$E$15,[1]Tablero!$D$15,)))))</f>
        <v>0</v>
      </c>
      <c r="K44" s="490">
        <f t="shared" si="3"/>
        <v>1.3333333333333332E-2</v>
      </c>
      <c r="L44" s="490">
        <f t="shared" si="4"/>
        <v>0</v>
      </c>
      <c r="M44" s="446">
        <v>0.02</v>
      </c>
      <c r="N44" s="447">
        <f t="shared" ref="N44:N75" si="5">M44*$M$163</f>
        <v>3.3333333333333331E-3</v>
      </c>
      <c r="O44" s="838"/>
      <c r="P44" s="514" t="s">
        <v>71</v>
      </c>
      <c r="Q44" s="514" t="s">
        <v>71</v>
      </c>
      <c r="R44" s="515" t="s">
        <v>2257</v>
      </c>
      <c r="S44" s="600" t="s">
        <v>48</v>
      </c>
    </row>
    <row r="45" spans="1:85" ht="78" customHeight="1" x14ac:dyDescent="0.25">
      <c r="A45" s="846"/>
      <c r="B45" s="461">
        <v>33</v>
      </c>
      <c r="C45" s="411" t="s">
        <v>1051</v>
      </c>
      <c r="D45" s="503" t="s">
        <v>1052</v>
      </c>
      <c r="E45" s="519" t="s">
        <v>196</v>
      </c>
      <c r="F45" s="372"/>
      <c r="G45" s="372" t="s">
        <v>475</v>
      </c>
      <c r="H45" s="445" t="s">
        <v>22</v>
      </c>
      <c r="I45" s="371" t="b">
        <f>IF($F45="X",IF($H45=[1]Tablero!$B$12,[1]Tablero!$A$12,IF($H45=[1]Tablero!$B$13,[1]Tablero!$A$13,IF($H45=[1]Tablero!$B$14,[1]Tablero!$A$14,IF($H45=[1]Tablero!$B$15,[1]Tablero!$A$15,)))))</f>
        <v>0</v>
      </c>
      <c r="J45" s="371">
        <f>IF($G45="X",IF($H45=[1]Tablero!$E$12,[1]Tablero!$D$12,IF($H45=[1]Tablero!$E$13,[1]Tablero!$D$13,IF($H45=[1]Tablero!$E$14,[1]Tablero!$D$14,IF($H45=[1]Tablero!$E$15,[1]Tablero!$D$15,)))))</f>
        <v>1</v>
      </c>
      <c r="K45" s="490">
        <f t="shared" ref="K45:K76" si="6">IF($F45="x",$N45*$I45,0)</f>
        <v>0</v>
      </c>
      <c r="L45" s="490">
        <f t="shared" ref="L45:L76" si="7">IF($G45="x",$N45*$J45,0)</f>
        <v>3.3333333333333331E-3</v>
      </c>
      <c r="M45" s="449">
        <v>0.02</v>
      </c>
      <c r="N45" s="447">
        <f t="shared" si="5"/>
        <v>3.3333333333333331E-3</v>
      </c>
      <c r="O45" s="838"/>
      <c r="P45" s="514" t="s">
        <v>71</v>
      </c>
      <c r="Q45" s="514" t="s">
        <v>140</v>
      </c>
      <c r="R45" s="515" t="s">
        <v>81</v>
      </c>
      <c r="S45" s="600" t="s">
        <v>102</v>
      </c>
    </row>
    <row r="46" spans="1:85" ht="42.75" customHeight="1" x14ac:dyDescent="0.25">
      <c r="A46" s="846"/>
      <c r="B46" s="461">
        <v>34</v>
      </c>
      <c r="C46" s="374" t="s">
        <v>1053</v>
      </c>
      <c r="D46" s="501" t="s">
        <v>1054</v>
      </c>
      <c r="E46" s="519" t="s">
        <v>196</v>
      </c>
      <c r="F46" s="372"/>
      <c r="G46" s="372" t="s">
        <v>475</v>
      </c>
      <c r="H46" s="445" t="s">
        <v>25</v>
      </c>
      <c r="I46" s="371" t="b">
        <f>IF($F46="X",IF($H46=[1]Tablero!$B$12,[1]Tablero!$A$12,IF($H46=[1]Tablero!$B$13,[1]Tablero!$A$13,IF($H46=[1]Tablero!$B$14,[1]Tablero!$A$14,IF($H46=[1]Tablero!$B$15,[1]Tablero!$A$15,)))))</f>
        <v>0</v>
      </c>
      <c r="J46" s="371">
        <f>IF($G46="X",IF($H46=[1]Tablero!$E$12,[1]Tablero!$D$12,IF($H46=[1]Tablero!$E$13,[1]Tablero!$D$13,IF($H46=[1]Tablero!$E$14,[1]Tablero!$D$14,IF($H46=[1]Tablero!$E$15,[1]Tablero!$D$15,)))))</f>
        <v>2</v>
      </c>
      <c r="K46" s="490">
        <f t="shared" si="6"/>
        <v>0</v>
      </c>
      <c r="L46" s="490">
        <f t="shared" si="7"/>
        <v>3.3333333333333331E-3</v>
      </c>
      <c r="M46" s="446">
        <v>0.01</v>
      </c>
      <c r="N46" s="447">
        <f t="shared" si="5"/>
        <v>1.6666666666666666E-3</v>
      </c>
      <c r="O46" s="838"/>
      <c r="P46" s="514" t="s">
        <v>71</v>
      </c>
      <c r="Q46" s="514" t="s">
        <v>140</v>
      </c>
      <c r="R46" s="515" t="s">
        <v>81</v>
      </c>
      <c r="S46" s="600" t="s">
        <v>102</v>
      </c>
    </row>
    <row r="47" spans="1:85" s="173" customFormat="1" ht="42.75" customHeight="1" x14ac:dyDescent="0.25">
      <c r="A47" s="846"/>
      <c r="B47" s="461">
        <v>35</v>
      </c>
      <c r="C47" s="427" t="s">
        <v>1055</v>
      </c>
      <c r="D47" s="489" t="s">
        <v>1056</v>
      </c>
      <c r="E47" s="371" t="s">
        <v>160</v>
      </c>
      <c r="F47" s="445" t="s">
        <v>475</v>
      </c>
      <c r="G47" s="368"/>
      <c r="H47" s="445" t="s">
        <v>25</v>
      </c>
      <c r="I47" s="371">
        <f>IF($F47="X",IF($H47=[1]Tablero!$B$12,[1]Tablero!$A$12,IF($H47=[1]Tablero!$B$13,[1]Tablero!$A$13,IF($H47=[1]Tablero!$B$14,[1]Tablero!$A$14,IF($H47=[1]Tablero!$B$15,[1]Tablero!$A$15,)))))</f>
        <v>3</v>
      </c>
      <c r="J47" s="371" t="b">
        <f>IF($G47="X",IF($H47=[1]Tablero!$E$12,[1]Tablero!$D$12,IF($H47=[1]Tablero!$E$13,[1]Tablero!$D$13,IF($H47=[1]Tablero!$E$14,[1]Tablero!$D$14,IF($H47=[1]Tablero!$E$15,[1]Tablero!$D$15,)))))</f>
        <v>0</v>
      </c>
      <c r="K47" s="490">
        <f t="shared" si="6"/>
        <v>9.9999999999999985E-3</v>
      </c>
      <c r="L47" s="490">
        <f t="shared" si="7"/>
        <v>0</v>
      </c>
      <c r="M47" s="450">
        <v>0.02</v>
      </c>
      <c r="N47" s="447">
        <f t="shared" si="5"/>
        <v>3.3333333333333331E-3</v>
      </c>
      <c r="O47" s="838"/>
      <c r="P47" s="514" t="s">
        <v>127</v>
      </c>
      <c r="Q47" s="514" t="s">
        <v>135</v>
      </c>
      <c r="R47" s="514" t="s">
        <v>66</v>
      </c>
      <c r="S47" s="600" t="s">
        <v>88</v>
      </c>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s="229"/>
    </row>
    <row r="48" spans="1:85" s="173" customFormat="1" ht="42.75" customHeight="1" x14ac:dyDescent="0.25">
      <c r="A48" s="846"/>
      <c r="B48" s="461">
        <v>36</v>
      </c>
      <c r="C48" s="427" t="s">
        <v>1057</v>
      </c>
      <c r="D48" s="427" t="s">
        <v>1058</v>
      </c>
      <c r="E48" s="371" t="s">
        <v>160</v>
      </c>
      <c r="F48" s="372" t="s">
        <v>475</v>
      </c>
      <c r="G48" s="372"/>
      <c r="H48" s="445" t="s">
        <v>25</v>
      </c>
      <c r="I48" s="371">
        <f>IF($F48="X",IF($H48=[1]Tablero!$B$12,[1]Tablero!$A$12,IF($H48=[1]Tablero!$B$13,[1]Tablero!$A$13,IF($H48=[1]Tablero!$B$14,[1]Tablero!$A$14,IF($H48=[1]Tablero!$B$15,[1]Tablero!$A$15,)))))</f>
        <v>3</v>
      </c>
      <c r="J48" s="371" t="b">
        <f>IF($G48="X",IF($H48=[1]Tablero!$E$12,[1]Tablero!$D$12,IF($H48=[1]Tablero!$E$13,[1]Tablero!$D$13,IF($H48=[1]Tablero!$E$14,[1]Tablero!$D$14,IF($H48=[1]Tablero!$E$15,[1]Tablero!$D$15,)))))</f>
        <v>0</v>
      </c>
      <c r="K48" s="490">
        <f t="shared" si="6"/>
        <v>9.9999999999999985E-3</v>
      </c>
      <c r="L48" s="490">
        <f t="shared" si="7"/>
        <v>0</v>
      </c>
      <c r="M48" s="450">
        <v>0.02</v>
      </c>
      <c r="N48" s="447">
        <f t="shared" si="5"/>
        <v>3.3333333333333331E-3</v>
      </c>
      <c r="O48" s="838"/>
      <c r="P48" s="514" t="s">
        <v>127</v>
      </c>
      <c r="Q48" s="514" t="s">
        <v>47</v>
      </c>
      <c r="R48" s="514" t="s">
        <v>66</v>
      </c>
      <c r="S48" s="600" t="s">
        <v>88</v>
      </c>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s="229"/>
    </row>
    <row r="49" spans="1:85" s="173" customFormat="1" ht="78" customHeight="1" x14ac:dyDescent="0.25">
      <c r="A49" s="846"/>
      <c r="B49" s="461">
        <v>37</v>
      </c>
      <c r="C49" s="427" t="s">
        <v>1059</v>
      </c>
      <c r="D49" s="493" t="s">
        <v>1060</v>
      </c>
      <c r="E49" s="371" t="s">
        <v>160</v>
      </c>
      <c r="F49" s="372" t="s">
        <v>475</v>
      </c>
      <c r="G49" s="372"/>
      <c r="H49" s="445" t="s">
        <v>25</v>
      </c>
      <c r="I49" s="371">
        <f>IF($F49="X",IF($H49=[1]Tablero!$B$12,[1]Tablero!$A$12,IF($H49=[1]Tablero!$B$13,[1]Tablero!$A$13,IF($H49=[1]Tablero!$B$14,[1]Tablero!$A$14,IF($H49=[1]Tablero!$B$15,[1]Tablero!$A$15,)))))</f>
        <v>3</v>
      </c>
      <c r="J49" s="371" t="b">
        <f>IF($G49="X",IF($H49=[1]Tablero!$E$12,[1]Tablero!$D$12,IF($H49=[1]Tablero!$E$13,[1]Tablero!$D$13,IF($H49=[1]Tablero!$E$14,[1]Tablero!$D$14,IF($H49=[1]Tablero!$E$15,[1]Tablero!$D$15,)))))</f>
        <v>0</v>
      </c>
      <c r="K49" s="490">
        <f t="shared" si="6"/>
        <v>9.9999999999999985E-3</v>
      </c>
      <c r="L49" s="490">
        <f t="shared" si="7"/>
        <v>0</v>
      </c>
      <c r="M49" s="451">
        <v>0.02</v>
      </c>
      <c r="N49" s="447">
        <f t="shared" si="5"/>
        <v>3.3333333333333331E-3</v>
      </c>
      <c r="O49" s="838"/>
      <c r="P49" s="514" t="s">
        <v>123</v>
      </c>
      <c r="Q49" s="514" t="s">
        <v>123</v>
      </c>
      <c r="R49" s="514" t="s">
        <v>56</v>
      </c>
      <c r="S49" s="600" t="s">
        <v>88</v>
      </c>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s="229"/>
    </row>
    <row r="50" spans="1:85" ht="71.25" customHeight="1" x14ac:dyDescent="0.25">
      <c r="A50" s="846"/>
      <c r="B50" s="461">
        <v>38</v>
      </c>
      <c r="C50" s="427" t="s">
        <v>1061</v>
      </c>
      <c r="D50" s="493" t="s">
        <v>1062</v>
      </c>
      <c r="E50" s="371" t="s">
        <v>160</v>
      </c>
      <c r="F50" s="372" t="s">
        <v>475</v>
      </c>
      <c r="G50" s="372"/>
      <c r="H50" s="445" t="s">
        <v>25</v>
      </c>
      <c r="I50" s="371">
        <f>IF($F50="X",IF($H50=[1]Tablero!$B$12,[1]Tablero!$A$12,IF($H50=[1]Tablero!$B$13,[1]Tablero!$A$13,IF($H50=[1]Tablero!$B$14,[1]Tablero!$A$14,IF($H50=[1]Tablero!$B$15,[1]Tablero!$A$15,)))))</f>
        <v>3</v>
      </c>
      <c r="J50" s="371" t="b">
        <f>IF($G50="X",IF($H50=[1]Tablero!$E$12,[1]Tablero!$D$12,IF($H50=[1]Tablero!$E$13,[1]Tablero!$D$13,IF($H50=[1]Tablero!$E$14,[1]Tablero!$D$14,IF($H50=[1]Tablero!$E$15,[1]Tablero!$D$15,)))))</f>
        <v>0</v>
      </c>
      <c r="K50" s="490">
        <f t="shared" si="6"/>
        <v>9.9999999999999985E-3</v>
      </c>
      <c r="L50" s="494">
        <f t="shared" si="7"/>
        <v>0</v>
      </c>
      <c r="M50" s="446">
        <v>0.02</v>
      </c>
      <c r="N50" s="447">
        <f t="shared" si="5"/>
        <v>3.3333333333333331E-3</v>
      </c>
      <c r="O50" s="838"/>
      <c r="P50" s="514" t="s">
        <v>123</v>
      </c>
      <c r="Q50" s="514" t="s">
        <v>47</v>
      </c>
      <c r="R50" s="514" t="s">
        <v>2256</v>
      </c>
      <c r="S50" s="600" t="s">
        <v>88</v>
      </c>
    </row>
    <row r="51" spans="1:85" ht="76.5" customHeight="1" x14ac:dyDescent="0.25">
      <c r="A51" s="846"/>
      <c r="B51" s="461">
        <v>39</v>
      </c>
      <c r="C51" s="427" t="s">
        <v>1063</v>
      </c>
      <c r="D51" s="427" t="s">
        <v>1064</v>
      </c>
      <c r="E51" s="371" t="s">
        <v>160</v>
      </c>
      <c r="F51" s="372" t="s">
        <v>475</v>
      </c>
      <c r="G51" s="372"/>
      <c r="H51" s="445" t="s">
        <v>25</v>
      </c>
      <c r="I51" s="371">
        <f>IF($F51="X",IF($H51=[1]Tablero!$B$12,[1]Tablero!$A$12,IF($H51=[1]Tablero!$B$13,[1]Tablero!$A$13,IF($H51=[1]Tablero!$B$14,[1]Tablero!$A$14,IF($H51=[1]Tablero!$B$15,[1]Tablero!$A$15,)))))</f>
        <v>3</v>
      </c>
      <c r="J51" s="371" t="b">
        <f>IF($G51="X",IF($H51=[1]Tablero!$E$12,[1]Tablero!$D$12,IF($H51=[1]Tablero!$E$13,[1]Tablero!$D$13,IF($H51=[1]Tablero!$E$14,[1]Tablero!$D$14,IF($H51=[1]Tablero!$E$15,[1]Tablero!$D$15,)))))</f>
        <v>0</v>
      </c>
      <c r="K51" s="490">
        <f t="shared" si="6"/>
        <v>9.9999999999999985E-3</v>
      </c>
      <c r="L51" s="494">
        <f t="shared" si="7"/>
        <v>0</v>
      </c>
      <c r="M51" s="446">
        <v>0.02</v>
      </c>
      <c r="N51" s="447">
        <f t="shared" si="5"/>
        <v>3.3333333333333331E-3</v>
      </c>
      <c r="O51" s="838"/>
      <c r="P51" s="514" t="s">
        <v>123</v>
      </c>
      <c r="Q51" s="514" t="s">
        <v>123</v>
      </c>
      <c r="R51" s="514" t="s">
        <v>123</v>
      </c>
      <c r="S51" s="600" t="s">
        <v>88</v>
      </c>
    </row>
    <row r="52" spans="1:85" ht="126" customHeight="1" x14ac:dyDescent="0.25">
      <c r="A52" s="846"/>
      <c r="B52" s="461">
        <v>40</v>
      </c>
      <c r="C52" s="427" t="s">
        <v>1065</v>
      </c>
      <c r="D52" s="493" t="s">
        <v>1066</v>
      </c>
      <c r="E52" s="371" t="s">
        <v>160</v>
      </c>
      <c r="F52" s="372"/>
      <c r="G52" s="372" t="s">
        <v>475</v>
      </c>
      <c r="H52" s="445" t="s">
        <v>22</v>
      </c>
      <c r="I52" s="371" t="b">
        <f>IF($F52="X",IF($H52=[1]Tablero!$B$12,[1]Tablero!$A$12,IF($H52=[1]Tablero!$B$13,[1]Tablero!$A$13,IF($H52=[1]Tablero!$B$14,[1]Tablero!$A$14,IF($H52=[1]Tablero!$B$15,[1]Tablero!$A$15,)))))</f>
        <v>0</v>
      </c>
      <c r="J52" s="371">
        <f>IF($G52="X",IF($H52=[1]Tablero!$E$12,[1]Tablero!$D$12,IF($H52=[1]Tablero!$E$13,[1]Tablero!$D$13,IF($H52=[1]Tablero!$E$14,[1]Tablero!$D$14,IF($H52=[1]Tablero!$E$15,[1]Tablero!$D$15,)))))</f>
        <v>1</v>
      </c>
      <c r="K52" s="490">
        <f t="shared" si="6"/>
        <v>0</v>
      </c>
      <c r="L52" s="494">
        <f t="shared" si="7"/>
        <v>3.3333333333333331E-3</v>
      </c>
      <c r="M52" s="446">
        <v>0.02</v>
      </c>
      <c r="N52" s="447">
        <f t="shared" si="5"/>
        <v>3.3333333333333331E-3</v>
      </c>
      <c r="O52" s="838"/>
      <c r="P52" s="514" t="s">
        <v>123</v>
      </c>
      <c r="Q52" s="514" t="s">
        <v>125</v>
      </c>
      <c r="R52" s="514" t="s">
        <v>56</v>
      </c>
      <c r="S52" s="600" t="s">
        <v>88</v>
      </c>
    </row>
    <row r="53" spans="1:85" ht="95.25" customHeight="1" x14ac:dyDescent="0.25">
      <c r="A53" s="846"/>
      <c r="B53" s="461">
        <v>41</v>
      </c>
      <c r="C53" s="427" t="s">
        <v>1067</v>
      </c>
      <c r="D53" s="493" t="s">
        <v>1068</v>
      </c>
      <c r="E53" s="371" t="s">
        <v>160</v>
      </c>
      <c r="F53" s="372"/>
      <c r="G53" s="372" t="s">
        <v>475</v>
      </c>
      <c r="H53" s="445" t="s">
        <v>22</v>
      </c>
      <c r="I53" s="371" t="b">
        <f>IF($F53="X",IF($H53=[1]Tablero!$B$12,[1]Tablero!$A$12,IF($H53=[1]Tablero!$B$13,[1]Tablero!$A$13,IF($H53=[1]Tablero!$B$14,[1]Tablero!$A$14,IF($H53=[1]Tablero!$B$15,[1]Tablero!$A$15,)))))</f>
        <v>0</v>
      </c>
      <c r="J53" s="371">
        <f>IF($G53="X",IF($H53=[1]Tablero!$E$12,[1]Tablero!$D$12,IF($H53=[1]Tablero!$E$13,[1]Tablero!$D$13,IF($H53=[1]Tablero!$E$14,[1]Tablero!$D$14,IF($H53=[1]Tablero!$E$15,[1]Tablero!$D$15,)))))</f>
        <v>1</v>
      </c>
      <c r="K53" s="490">
        <f t="shared" si="6"/>
        <v>0</v>
      </c>
      <c r="L53" s="490">
        <f t="shared" si="7"/>
        <v>3.3333333333333331E-3</v>
      </c>
      <c r="M53" s="446">
        <v>0.02</v>
      </c>
      <c r="N53" s="447">
        <f t="shared" si="5"/>
        <v>3.3333333333333331E-3</v>
      </c>
      <c r="O53" s="838"/>
      <c r="P53" s="514" t="s">
        <v>125</v>
      </c>
      <c r="Q53" s="514" t="s">
        <v>125</v>
      </c>
      <c r="R53" s="514" t="s">
        <v>56</v>
      </c>
      <c r="S53" s="600" t="s">
        <v>88</v>
      </c>
    </row>
    <row r="54" spans="1:85" ht="67.5" customHeight="1" x14ac:dyDescent="0.25">
      <c r="A54" s="846"/>
      <c r="B54" s="461">
        <v>42</v>
      </c>
      <c r="C54" s="427" t="s">
        <v>1069</v>
      </c>
      <c r="D54" s="493" t="s">
        <v>1070</v>
      </c>
      <c r="E54" s="371" t="s">
        <v>160</v>
      </c>
      <c r="F54" s="372"/>
      <c r="G54" s="372" t="s">
        <v>475</v>
      </c>
      <c r="H54" s="445" t="s">
        <v>22</v>
      </c>
      <c r="I54" s="371" t="b">
        <f>IF($F54="X",IF($H54=[1]Tablero!$B$12,[1]Tablero!$A$12,IF($H54=[1]Tablero!$B$13,[1]Tablero!$A$13,IF($H54=[1]Tablero!$B$14,[1]Tablero!$A$14,IF($H54=[1]Tablero!$B$15,[1]Tablero!$A$15,)))))</f>
        <v>0</v>
      </c>
      <c r="J54" s="371">
        <f>IF($G54="X",IF($H54=[1]Tablero!$E$12,[1]Tablero!$D$12,IF($H54=[1]Tablero!$E$13,[1]Tablero!$D$13,IF($H54=[1]Tablero!$E$14,[1]Tablero!$D$14,IF($H54=[1]Tablero!$E$15,[1]Tablero!$D$15,)))))</f>
        <v>1</v>
      </c>
      <c r="K54" s="490">
        <f t="shared" si="6"/>
        <v>0</v>
      </c>
      <c r="L54" s="490">
        <f t="shared" si="7"/>
        <v>3.3333333333333331E-3</v>
      </c>
      <c r="M54" s="446">
        <v>0.02</v>
      </c>
      <c r="N54" s="447">
        <f t="shared" si="5"/>
        <v>3.3333333333333331E-3</v>
      </c>
      <c r="O54" s="838"/>
      <c r="P54" s="514" t="s">
        <v>125</v>
      </c>
      <c r="Q54" s="514" t="s">
        <v>125</v>
      </c>
      <c r="R54" s="514" t="s">
        <v>56</v>
      </c>
      <c r="S54" s="600" t="s">
        <v>88</v>
      </c>
    </row>
    <row r="55" spans="1:85" ht="67.5" customHeight="1" thickBot="1" x14ac:dyDescent="0.3">
      <c r="A55" s="846"/>
      <c r="B55" s="464">
        <v>43</v>
      </c>
      <c r="C55" s="483" t="s">
        <v>1039</v>
      </c>
      <c r="D55" s="483" t="s">
        <v>1071</v>
      </c>
      <c r="E55" s="495" t="s">
        <v>160</v>
      </c>
      <c r="F55" s="452" t="s">
        <v>475</v>
      </c>
      <c r="G55" s="452"/>
      <c r="H55" s="453" t="s">
        <v>22</v>
      </c>
      <c r="I55" s="495">
        <f>IF($F55="X",IF($H55=[1]Tablero!$B$12,[1]Tablero!$A$12,IF($H55=[1]Tablero!$B$13,[1]Tablero!$A$13,IF($H55=[1]Tablero!$B$14,[1]Tablero!$A$14,IF($H55=[1]Tablero!$B$15,[1]Tablero!$A$15,)))))</f>
        <v>4</v>
      </c>
      <c r="J55" s="495" t="b">
        <f>IF($G55="X",IF($H55=[1]Tablero!$E$12,[1]Tablero!$D$12,IF($H55=[1]Tablero!$E$13,[1]Tablero!$D$13,IF($H55=[1]Tablero!$E$14,[1]Tablero!$D$14,IF($H55=[1]Tablero!$E$15,[1]Tablero!$D$15,)))))</f>
        <v>0</v>
      </c>
      <c r="K55" s="480">
        <f t="shared" si="6"/>
        <v>2.6666666666666665E-2</v>
      </c>
      <c r="L55" s="480">
        <f t="shared" si="7"/>
        <v>0</v>
      </c>
      <c r="M55" s="455">
        <v>0.04</v>
      </c>
      <c r="N55" s="456">
        <f t="shared" si="5"/>
        <v>6.6666666666666662E-3</v>
      </c>
      <c r="O55" s="839"/>
      <c r="P55" s="516" t="s">
        <v>123</v>
      </c>
      <c r="Q55" s="516" t="s">
        <v>133</v>
      </c>
      <c r="R55" s="516" t="s">
        <v>53</v>
      </c>
      <c r="S55" s="605" t="s">
        <v>88</v>
      </c>
    </row>
    <row r="56" spans="1:85" ht="28.5" x14ac:dyDescent="0.25">
      <c r="A56" s="848" t="s">
        <v>416</v>
      </c>
      <c r="B56" s="458">
        <v>1</v>
      </c>
      <c r="C56" s="484" t="s">
        <v>1072</v>
      </c>
      <c r="D56" s="484" t="s">
        <v>1073</v>
      </c>
      <c r="E56" s="487" t="s">
        <v>196</v>
      </c>
      <c r="F56" s="459" t="s">
        <v>475</v>
      </c>
      <c r="G56" s="460"/>
      <c r="H56" s="440" t="s">
        <v>22</v>
      </c>
      <c r="I56" s="487">
        <f>IF($F56="X",IF($H56=[1]Tablero!$B$12,[1]Tablero!$A$12,IF($H56=[1]Tablero!$B$13,[1]Tablero!$A$13,IF($H56=[1]Tablero!$B$14,[1]Tablero!$A$14,IF($H56=[1]Tablero!$B$15,[1]Tablero!$A$15,)))))</f>
        <v>4</v>
      </c>
      <c r="J56" s="487" t="b">
        <f>IF($G56="X",IF($H56=[1]Tablero!$E$12,[1]Tablero!$D$12,IF($H56=[1]Tablero!$E$13,[1]Tablero!$D$13,IF($H56=[1]Tablero!$E$14,[1]Tablero!$D$14,IF($H56=[1]Tablero!$E$15,[1]Tablero!$D$15,)))))</f>
        <v>0</v>
      </c>
      <c r="K56" s="488">
        <f t="shared" si="6"/>
        <v>6.6666666666666666E-2</v>
      </c>
      <c r="L56" s="488">
        <f t="shared" si="7"/>
        <v>0</v>
      </c>
      <c r="M56" s="443">
        <v>0.1</v>
      </c>
      <c r="N56" s="444">
        <f t="shared" si="5"/>
        <v>1.6666666666666666E-2</v>
      </c>
      <c r="O56" s="837">
        <f>SUM(M56:M67)</f>
        <v>1</v>
      </c>
      <c r="P56" s="513" t="s">
        <v>50</v>
      </c>
      <c r="Q56" s="513" t="s">
        <v>50</v>
      </c>
      <c r="R56" s="517" t="s">
        <v>2256</v>
      </c>
      <c r="S56" s="604" t="s">
        <v>102</v>
      </c>
    </row>
    <row r="57" spans="1:85" ht="90" customHeight="1" x14ac:dyDescent="0.25">
      <c r="A57" s="842"/>
      <c r="B57" s="461">
        <v>2</v>
      </c>
      <c r="C57" s="427" t="s">
        <v>1074</v>
      </c>
      <c r="D57" s="427" t="s">
        <v>1075</v>
      </c>
      <c r="E57" s="375" t="s">
        <v>196</v>
      </c>
      <c r="F57" s="372"/>
      <c r="G57" s="462" t="s">
        <v>475</v>
      </c>
      <c r="H57" s="463" t="s">
        <v>22</v>
      </c>
      <c r="I57" s="371" t="b">
        <f>IF($F57="X",IF($H57=[1]Tablero!$B$12,[1]Tablero!$A$12,IF($H57=[1]Tablero!$B$13,[1]Tablero!$A$13,IF($H57=[1]Tablero!$B$14,[1]Tablero!$A$14,IF($H57=[1]Tablero!$B$15,[1]Tablero!$A$15,)))))</f>
        <v>0</v>
      </c>
      <c r="J57" s="371">
        <f>IF($G57="X",IF($H57=[1]Tablero!$E$12,[1]Tablero!$D$12,IF($H57=[1]Tablero!$E$13,[1]Tablero!$D$13,IF($H57=[1]Tablero!$E$14,[1]Tablero!$D$14,IF($H57=[1]Tablero!$E$15,[1]Tablero!$D$15,)))))</f>
        <v>1</v>
      </c>
      <c r="K57" s="490">
        <f t="shared" si="6"/>
        <v>0</v>
      </c>
      <c r="L57" s="490">
        <f t="shared" si="7"/>
        <v>1.4999999999999999E-2</v>
      </c>
      <c r="M57" s="446">
        <v>0.09</v>
      </c>
      <c r="N57" s="447">
        <f t="shared" si="5"/>
        <v>1.4999999999999999E-2</v>
      </c>
      <c r="O57" s="838"/>
      <c r="P57" s="515" t="s">
        <v>50</v>
      </c>
      <c r="Q57" s="515" t="s">
        <v>146</v>
      </c>
      <c r="R57" s="515" t="s">
        <v>78</v>
      </c>
      <c r="S57" s="602" t="s">
        <v>48</v>
      </c>
    </row>
    <row r="58" spans="1:85" ht="109.5" customHeight="1" x14ac:dyDescent="0.25">
      <c r="A58" s="842"/>
      <c r="B58" s="461">
        <v>3</v>
      </c>
      <c r="C58" s="427" t="s">
        <v>1076</v>
      </c>
      <c r="D58" s="489" t="s">
        <v>1077</v>
      </c>
      <c r="E58" s="375" t="s">
        <v>196</v>
      </c>
      <c r="F58" s="372"/>
      <c r="G58" s="372" t="s">
        <v>475</v>
      </c>
      <c r="H58" s="445" t="s">
        <v>25</v>
      </c>
      <c r="I58" s="371" t="b">
        <f>IF($F58="X",IF($H58=[1]Tablero!$B$12,[1]Tablero!$A$12,IF($H58=[1]Tablero!$B$13,[1]Tablero!$A$13,IF($H58=[1]Tablero!$B$14,[1]Tablero!$A$14,IF($H58=[1]Tablero!$B$15,[1]Tablero!$A$15,)))))</f>
        <v>0</v>
      </c>
      <c r="J58" s="371">
        <f>IF($G58="X",IF($H58=[1]Tablero!$E$12,[1]Tablero!$D$12,IF($H58=[1]Tablero!$E$13,[1]Tablero!$D$13,IF($H58=[1]Tablero!$E$14,[1]Tablero!$D$14,IF($H58=[1]Tablero!$E$15,[1]Tablero!$D$15,)))))</f>
        <v>2</v>
      </c>
      <c r="K58" s="490">
        <f t="shared" si="6"/>
        <v>0</v>
      </c>
      <c r="L58" s="490">
        <f t="shared" si="7"/>
        <v>2.3333333333333334E-2</v>
      </c>
      <c r="M58" s="446">
        <v>7.0000000000000007E-2</v>
      </c>
      <c r="N58" s="447">
        <f t="shared" si="5"/>
        <v>1.1666666666666667E-2</v>
      </c>
      <c r="O58" s="838"/>
      <c r="P58" s="514" t="s">
        <v>50</v>
      </c>
      <c r="Q58" s="514" t="s">
        <v>146</v>
      </c>
      <c r="R58" s="514" t="s">
        <v>78</v>
      </c>
      <c r="S58" s="600" t="s">
        <v>48</v>
      </c>
    </row>
    <row r="59" spans="1:85" ht="111" customHeight="1" x14ac:dyDescent="0.25">
      <c r="A59" s="842"/>
      <c r="B59" s="461">
        <v>4</v>
      </c>
      <c r="C59" s="427" t="s">
        <v>1078</v>
      </c>
      <c r="D59" s="489" t="s">
        <v>1079</v>
      </c>
      <c r="E59" s="375" t="s">
        <v>196</v>
      </c>
      <c r="F59" s="372"/>
      <c r="G59" s="372" t="s">
        <v>475</v>
      </c>
      <c r="H59" s="445" t="s">
        <v>22</v>
      </c>
      <c r="I59" s="371" t="b">
        <f>IF($F59="X",IF($H59=[1]Tablero!$B$12,[1]Tablero!$A$12,IF($H59=[1]Tablero!$B$13,[1]Tablero!$A$13,IF($H59=[1]Tablero!$B$14,[1]Tablero!$A$14,IF($H59=[1]Tablero!$B$15,[1]Tablero!$A$15,)))))</f>
        <v>0</v>
      </c>
      <c r="J59" s="371">
        <f>IF($G59="X",IF($H59=[1]Tablero!$E$12,[1]Tablero!$D$12,IF($H59=[1]Tablero!$E$13,[1]Tablero!$D$13,IF($H59=[1]Tablero!$E$14,[1]Tablero!$D$14,IF($H59=[1]Tablero!$E$15,[1]Tablero!$D$15,)))))</f>
        <v>1</v>
      </c>
      <c r="K59" s="490">
        <f t="shared" si="6"/>
        <v>0</v>
      </c>
      <c r="L59" s="490">
        <f t="shared" si="7"/>
        <v>1.4999999999999999E-2</v>
      </c>
      <c r="M59" s="446">
        <v>0.09</v>
      </c>
      <c r="N59" s="447">
        <f t="shared" si="5"/>
        <v>1.4999999999999999E-2</v>
      </c>
      <c r="O59" s="838"/>
      <c r="P59" s="514" t="s">
        <v>50</v>
      </c>
      <c r="Q59" s="514" t="s">
        <v>138</v>
      </c>
      <c r="R59" s="514" t="s">
        <v>78</v>
      </c>
      <c r="S59" s="600" t="s">
        <v>48</v>
      </c>
    </row>
    <row r="60" spans="1:85" ht="90" customHeight="1" x14ac:dyDescent="0.25">
      <c r="A60" s="842"/>
      <c r="B60" s="461">
        <v>5</v>
      </c>
      <c r="C60" s="427" t="s">
        <v>1080</v>
      </c>
      <c r="D60" s="489" t="s">
        <v>1081</v>
      </c>
      <c r="E60" s="375" t="s">
        <v>196</v>
      </c>
      <c r="F60" s="372"/>
      <c r="G60" s="372" t="s">
        <v>475</v>
      </c>
      <c r="H60" s="445" t="s">
        <v>25</v>
      </c>
      <c r="I60" s="371" t="b">
        <f>IF($F60="X",IF($H60=[1]Tablero!$B$12,[1]Tablero!$A$12,IF($H60=[1]Tablero!$B$13,[1]Tablero!$A$13,IF($H60=[1]Tablero!$B$14,[1]Tablero!$A$14,IF($H60=[1]Tablero!$B$15,[1]Tablero!$A$15,)))))</f>
        <v>0</v>
      </c>
      <c r="J60" s="371">
        <f>IF($G60="X",IF($H60=[1]Tablero!$E$12,[1]Tablero!$D$12,IF($H60=[1]Tablero!$E$13,[1]Tablero!$D$13,IF($H60=[1]Tablero!$E$14,[1]Tablero!$D$14,IF($H60=[1]Tablero!$E$15,[1]Tablero!$D$15,)))))</f>
        <v>2</v>
      </c>
      <c r="K60" s="490">
        <f t="shared" si="6"/>
        <v>0</v>
      </c>
      <c r="L60" s="490">
        <f t="shared" si="7"/>
        <v>2.3333333333333334E-2</v>
      </c>
      <c r="M60" s="446">
        <v>7.0000000000000007E-2</v>
      </c>
      <c r="N60" s="447">
        <f t="shared" si="5"/>
        <v>1.1666666666666667E-2</v>
      </c>
      <c r="O60" s="838"/>
      <c r="P60" s="514" t="s">
        <v>50</v>
      </c>
      <c r="Q60" s="514" t="s">
        <v>46</v>
      </c>
      <c r="R60" s="514" t="s">
        <v>2256</v>
      </c>
      <c r="S60" s="600" t="s">
        <v>48</v>
      </c>
    </row>
    <row r="61" spans="1:85" ht="150" customHeight="1" x14ac:dyDescent="0.25">
      <c r="A61" s="842"/>
      <c r="B61" s="461">
        <v>6</v>
      </c>
      <c r="C61" s="427" t="s">
        <v>1082</v>
      </c>
      <c r="D61" s="427" t="s">
        <v>1083</v>
      </c>
      <c r="E61" s="375" t="s">
        <v>196</v>
      </c>
      <c r="F61" s="372"/>
      <c r="G61" s="372" t="s">
        <v>475</v>
      </c>
      <c r="H61" s="445" t="s">
        <v>22</v>
      </c>
      <c r="I61" s="371" t="b">
        <f>IF($F61="X",IF($H61=[1]Tablero!$B$12,[1]Tablero!$A$12,IF($H61=[1]Tablero!$B$13,[1]Tablero!$A$13,IF($H61=[1]Tablero!$B$14,[1]Tablero!$A$14,IF($H61=[1]Tablero!$B$15,[1]Tablero!$A$15,)))))</f>
        <v>0</v>
      </c>
      <c r="J61" s="371">
        <f>IF($G61="X",IF($H61=[1]Tablero!$E$12,[1]Tablero!$D$12,IF($H61=[1]Tablero!$E$13,[1]Tablero!$D$13,IF($H61=[1]Tablero!$E$14,[1]Tablero!$D$14,IF($H61=[1]Tablero!$E$15,[1]Tablero!$D$15,)))))</f>
        <v>1</v>
      </c>
      <c r="K61" s="490">
        <f t="shared" si="6"/>
        <v>0</v>
      </c>
      <c r="L61" s="490">
        <f t="shared" si="7"/>
        <v>1.4999999999999999E-2</v>
      </c>
      <c r="M61" s="446">
        <v>0.09</v>
      </c>
      <c r="N61" s="447">
        <f t="shared" si="5"/>
        <v>1.4999999999999999E-2</v>
      </c>
      <c r="O61" s="838"/>
      <c r="P61" s="514" t="s">
        <v>142</v>
      </c>
      <c r="Q61" s="514" t="s">
        <v>47</v>
      </c>
      <c r="R61" s="514" t="s">
        <v>2256</v>
      </c>
      <c r="S61" s="600" t="s">
        <v>102</v>
      </c>
    </row>
    <row r="62" spans="1:85" ht="75.75" customHeight="1" x14ac:dyDescent="0.25">
      <c r="A62" s="842"/>
      <c r="B62" s="461">
        <v>7</v>
      </c>
      <c r="C62" s="427" t="s">
        <v>1084</v>
      </c>
      <c r="D62" s="427" t="s">
        <v>1085</v>
      </c>
      <c r="E62" s="375" t="s">
        <v>160</v>
      </c>
      <c r="F62" s="372" t="s">
        <v>475</v>
      </c>
      <c r="G62" s="462"/>
      <c r="H62" s="445" t="s">
        <v>22</v>
      </c>
      <c r="I62" s="371">
        <f>IF($F62="X",IF($H62=[1]Tablero!$B$12,[1]Tablero!$A$12,IF($H62=[1]Tablero!$B$13,[1]Tablero!$A$13,IF($H62=[1]Tablero!$B$14,[1]Tablero!$A$14,IF($H62=[1]Tablero!$B$15,[1]Tablero!$A$15,)))))</f>
        <v>4</v>
      </c>
      <c r="J62" s="371" t="b">
        <f>IF($G62="X",IF($H62=[1]Tablero!$E$12,[1]Tablero!$D$12,IF($H62=[1]Tablero!$E$13,[1]Tablero!$D$13,IF($H62=[1]Tablero!$E$14,[1]Tablero!$D$14,IF($H62=[1]Tablero!$E$15,[1]Tablero!$D$15,)))))</f>
        <v>0</v>
      </c>
      <c r="K62" s="490">
        <f t="shared" si="6"/>
        <v>6.6666666666666666E-2</v>
      </c>
      <c r="L62" s="490">
        <f t="shared" si="7"/>
        <v>0</v>
      </c>
      <c r="M62" s="446">
        <v>0.1</v>
      </c>
      <c r="N62" s="447">
        <f t="shared" si="5"/>
        <v>1.6666666666666666E-2</v>
      </c>
      <c r="O62" s="838"/>
      <c r="P62" s="514" t="s">
        <v>99</v>
      </c>
      <c r="Q62" s="514" t="s">
        <v>46</v>
      </c>
      <c r="R62" s="514" t="s">
        <v>62</v>
      </c>
      <c r="S62" s="600" t="s">
        <v>48</v>
      </c>
    </row>
    <row r="63" spans="1:85" ht="57" x14ac:dyDescent="0.25">
      <c r="A63" s="842"/>
      <c r="B63" s="461">
        <v>8</v>
      </c>
      <c r="C63" s="427" t="s">
        <v>1086</v>
      </c>
      <c r="D63" s="427" t="s">
        <v>1087</v>
      </c>
      <c r="E63" s="375" t="s">
        <v>160</v>
      </c>
      <c r="F63" s="372"/>
      <c r="G63" s="462" t="s">
        <v>475</v>
      </c>
      <c r="H63" s="445" t="s">
        <v>25</v>
      </c>
      <c r="I63" s="371" t="b">
        <f>IF($F63="X",IF($H63=[1]Tablero!$B$12,[1]Tablero!$A$12,IF($H63=[1]Tablero!$B$13,[1]Tablero!$A$13,IF($H63=[1]Tablero!$B$14,[1]Tablero!$A$14,IF($H63=[1]Tablero!$B$15,[1]Tablero!$A$15,)))))</f>
        <v>0</v>
      </c>
      <c r="J63" s="371">
        <f>IF($G63="X",IF($H63=[1]Tablero!$E$12,[1]Tablero!$D$12,IF($H63=[1]Tablero!$E$13,[1]Tablero!$D$13,IF($H63=[1]Tablero!$E$14,[1]Tablero!$D$14,IF($H63=[1]Tablero!$E$15,[1]Tablero!$D$15,)))))</f>
        <v>2</v>
      </c>
      <c r="K63" s="490">
        <f t="shared" si="6"/>
        <v>0</v>
      </c>
      <c r="L63" s="490">
        <f t="shared" si="7"/>
        <v>2.3333333333333334E-2</v>
      </c>
      <c r="M63" s="446">
        <v>7.0000000000000007E-2</v>
      </c>
      <c r="N63" s="447">
        <f t="shared" si="5"/>
        <v>1.1666666666666667E-2</v>
      </c>
      <c r="O63" s="838"/>
      <c r="P63" s="514" t="s">
        <v>99</v>
      </c>
      <c r="Q63" s="514" t="s">
        <v>46</v>
      </c>
      <c r="R63" s="514" t="s">
        <v>62</v>
      </c>
      <c r="S63" s="600" t="s">
        <v>48</v>
      </c>
    </row>
    <row r="64" spans="1:85" ht="57" x14ac:dyDescent="0.25">
      <c r="A64" s="842"/>
      <c r="B64" s="461">
        <v>9</v>
      </c>
      <c r="C64" s="427" t="s">
        <v>1088</v>
      </c>
      <c r="D64" s="427" t="s">
        <v>1089</v>
      </c>
      <c r="E64" s="371" t="s">
        <v>196</v>
      </c>
      <c r="F64" s="372"/>
      <c r="G64" s="462" t="s">
        <v>475</v>
      </c>
      <c r="H64" s="462" t="s">
        <v>25</v>
      </c>
      <c r="I64" s="371" t="b">
        <f>IF($F64="X",IF($H64=[1]Tablero!$B$12,[1]Tablero!$A$12,IF($H64=[1]Tablero!$B$13,[1]Tablero!$A$13,IF($H64=[1]Tablero!$B$14,[1]Tablero!$A$14,IF($H64=[1]Tablero!$B$15,[1]Tablero!$A$15,)))))</f>
        <v>0</v>
      </c>
      <c r="J64" s="371">
        <f>IF($G64="X",IF($H64=[1]Tablero!$E$12,[1]Tablero!$D$12,IF($H64=[1]Tablero!$E$13,[1]Tablero!$D$13,IF($H64=[1]Tablero!$E$14,[1]Tablero!$D$14,IF($H64=[1]Tablero!$E$15,[1]Tablero!$D$15,)))))</f>
        <v>2</v>
      </c>
      <c r="K64" s="490">
        <f t="shared" si="6"/>
        <v>0</v>
      </c>
      <c r="L64" s="490">
        <f t="shared" si="7"/>
        <v>2.3333333333333334E-2</v>
      </c>
      <c r="M64" s="446">
        <v>7.0000000000000007E-2</v>
      </c>
      <c r="N64" s="447">
        <f t="shared" si="5"/>
        <v>1.1666666666666667E-2</v>
      </c>
      <c r="O64" s="838"/>
      <c r="P64" s="514" t="s">
        <v>68</v>
      </c>
      <c r="Q64" s="514" t="s">
        <v>68</v>
      </c>
      <c r="R64" s="514" t="s">
        <v>100</v>
      </c>
      <c r="S64" s="600" t="s">
        <v>57</v>
      </c>
    </row>
    <row r="65" spans="1:19" ht="107.25" customHeight="1" x14ac:dyDescent="0.25">
      <c r="A65" s="842"/>
      <c r="B65" s="461">
        <v>10</v>
      </c>
      <c r="C65" s="427" t="s">
        <v>1090</v>
      </c>
      <c r="D65" s="427" t="s">
        <v>1091</v>
      </c>
      <c r="E65" s="375" t="s">
        <v>196</v>
      </c>
      <c r="F65" s="372"/>
      <c r="G65" s="372" t="s">
        <v>475</v>
      </c>
      <c r="H65" s="445" t="s">
        <v>22</v>
      </c>
      <c r="I65" s="371" t="b">
        <f>IF($F65="X",IF($H65=[1]Tablero!$B$12,[1]Tablero!$A$12,IF($H65=[1]Tablero!$B$13,[1]Tablero!$A$13,IF($H65=[1]Tablero!$B$14,[1]Tablero!$A$14,IF($H65=[1]Tablero!$B$15,[1]Tablero!$A$15,)))))</f>
        <v>0</v>
      </c>
      <c r="J65" s="371">
        <f>IF($G65="X",IF($H65=[1]Tablero!$E$12,[1]Tablero!$D$12,IF($H65=[1]Tablero!$E$13,[1]Tablero!$D$13,IF($H65=[1]Tablero!$E$14,[1]Tablero!$D$14,IF($H65=[1]Tablero!$E$15,[1]Tablero!$D$15,)))))</f>
        <v>1</v>
      </c>
      <c r="K65" s="490">
        <f t="shared" si="6"/>
        <v>0</v>
      </c>
      <c r="L65" s="490">
        <f t="shared" si="7"/>
        <v>1.4999999999999999E-2</v>
      </c>
      <c r="M65" s="446">
        <v>0.09</v>
      </c>
      <c r="N65" s="447">
        <f t="shared" si="5"/>
        <v>1.4999999999999999E-2</v>
      </c>
      <c r="O65" s="838"/>
      <c r="P65" s="515" t="s">
        <v>146</v>
      </c>
      <c r="Q65" s="515" t="s">
        <v>46</v>
      </c>
      <c r="R65" s="514" t="s">
        <v>104</v>
      </c>
      <c r="S65" s="602" t="s">
        <v>48</v>
      </c>
    </row>
    <row r="66" spans="1:19" ht="72.75" customHeight="1" x14ac:dyDescent="0.25">
      <c r="A66" s="842"/>
      <c r="B66" s="461">
        <v>11</v>
      </c>
      <c r="C66" s="427" t="s">
        <v>1092</v>
      </c>
      <c r="D66" s="489" t="s">
        <v>1093</v>
      </c>
      <c r="E66" s="375" t="s">
        <v>196</v>
      </c>
      <c r="F66" s="372"/>
      <c r="G66" s="372" t="s">
        <v>475</v>
      </c>
      <c r="H66" s="445" t="s">
        <v>22</v>
      </c>
      <c r="I66" s="371" t="b">
        <f>IF($F66="X",IF($H66=[1]Tablero!$B$12,[1]Tablero!$A$12,IF($H66=[1]Tablero!$B$13,[1]Tablero!$A$13,IF($H66=[1]Tablero!$B$14,[1]Tablero!$A$14,IF($H66=[1]Tablero!$B$15,[1]Tablero!$A$15,)))))</f>
        <v>0</v>
      </c>
      <c r="J66" s="371">
        <f>IF($G66="X",IF($H66=[1]Tablero!$E$12,[1]Tablero!$D$12,IF($H66=[1]Tablero!$E$13,[1]Tablero!$D$13,IF($H66=[1]Tablero!$E$14,[1]Tablero!$D$14,IF($H66=[1]Tablero!$E$15,[1]Tablero!$D$15,)))))</f>
        <v>1</v>
      </c>
      <c r="K66" s="490">
        <f t="shared" si="6"/>
        <v>0</v>
      </c>
      <c r="L66" s="490">
        <f t="shared" si="7"/>
        <v>1.4999999999999999E-2</v>
      </c>
      <c r="M66" s="446">
        <v>0.09</v>
      </c>
      <c r="N66" s="447">
        <f t="shared" si="5"/>
        <v>1.4999999999999999E-2</v>
      </c>
      <c r="O66" s="838"/>
      <c r="P66" s="515" t="s">
        <v>146</v>
      </c>
      <c r="Q66" s="515" t="s">
        <v>46</v>
      </c>
      <c r="R66" s="514" t="s">
        <v>104</v>
      </c>
      <c r="S66" s="602" t="s">
        <v>48</v>
      </c>
    </row>
    <row r="67" spans="1:19" ht="52.5" customHeight="1" x14ac:dyDescent="0.25">
      <c r="A67" s="842"/>
      <c r="B67" s="461">
        <v>12</v>
      </c>
      <c r="C67" s="427" t="s">
        <v>1094</v>
      </c>
      <c r="D67" s="427" t="s">
        <v>1095</v>
      </c>
      <c r="E67" s="375" t="s">
        <v>187</v>
      </c>
      <c r="F67" s="372"/>
      <c r="G67" s="372" t="s">
        <v>475</v>
      </c>
      <c r="H67" s="445" t="s">
        <v>25</v>
      </c>
      <c r="I67" s="371" t="b">
        <f>IF($F67="X",IF($H67=[1]Tablero!$B$12,[1]Tablero!$A$12,IF($H67=[1]Tablero!$B$13,[1]Tablero!$A$13,IF($H67=[1]Tablero!$B$14,[1]Tablero!$A$14,IF($H67=[1]Tablero!$B$15,[1]Tablero!$A$15,)))))</f>
        <v>0</v>
      </c>
      <c r="J67" s="371">
        <f>IF($G67="X",IF($H67=[1]Tablero!$E$12,[1]Tablero!$D$12,IF($H67=[1]Tablero!$E$13,[1]Tablero!$D$13,IF($H67=[1]Tablero!$E$14,[1]Tablero!$D$14,IF($H67=[1]Tablero!$E$15,[1]Tablero!$D$15,)))))</f>
        <v>2</v>
      </c>
      <c r="K67" s="490">
        <f t="shared" si="6"/>
        <v>0</v>
      </c>
      <c r="L67" s="490">
        <f t="shared" si="7"/>
        <v>2.3333333333333334E-2</v>
      </c>
      <c r="M67" s="446">
        <v>7.0000000000000007E-2</v>
      </c>
      <c r="N67" s="447">
        <f t="shared" si="5"/>
        <v>1.1666666666666667E-2</v>
      </c>
      <c r="O67" s="838"/>
      <c r="P67" s="514" t="s">
        <v>145</v>
      </c>
      <c r="Q67" s="514" t="s">
        <v>145</v>
      </c>
      <c r="R67" s="514" t="s">
        <v>104</v>
      </c>
      <c r="S67" s="600" t="s">
        <v>102</v>
      </c>
    </row>
    <row r="68" spans="1:19" ht="28.5" x14ac:dyDescent="0.25">
      <c r="A68" s="842"/>
      <c r="B68" s="461">
        <v>13</v>
      </c>
      <c r="C68" s="427" t="s">
        <v>1096</v>
      </c>
      <c r="D68" s="427" t="s">
        <v>1097</v>
      </c>
      <c r="E68" s="375" t="s">
        <v>160</v>
      </c>
      <c r="F68" s="372"/>
      <c r="G68" s="372" t="s">
        <v>475</v>
      </c>
      <c r="H68" s="445" t="s">
        <v>25</v>
      </c>
      <c r="I68" s="371" t="b">
        <f>IF($F68="X",IF($H68=[1]Tablero!$B$12,[1]Tablero!$A$12,IF($H68=[1]Tablero!$B$13,[1]Tablero!$A$13,IF($H68=[1]Tablero!$B$14,[1]Tablero!$A$14,IF($H68=[1]Tablero!$B$15,[1]Tablero!$A$15,)))))</f>
        <v>0</v>
      </c>
      <c r="J68" s="371">
        <f>IF($G68="X",IF($H68=[1]Tablero!$E$12,[1]Tablero!$D$12,IF($H68=[1]Tablero!$E$13,[1]Tablero!$D$13,IF($H68=[1]Tablero!$E$14,[1]Tablero!$D$14,IF($H68=[1]Tablero!$E$15,[1]Tablero!$D$15,)))))</f>
        <v>2</v>
      </c>
      <c r="K68" s="490">
        <f t="shared" si="6"/>
        <v>0</v>
      </c>
      <c r="L68" s="490">
        <f t="shared" si="7"/>
        <v>2.3333333333333334E-2</v>
      </c>
      <c r="M68" s="446">
        <v>7.0000000000000007E-2</v>
      </c>
      <c r="N68" s="447">
        <f t="shared" si="5"/>
        <v>1.1666666666666667E-2</v>
      </c>
      <c r="O68" s="838"/>
      <c r="P68" s="514" t="s">
        <v>140</v>
      </c>
      <c r="Q68" s="514" t="s">
        <v>140</v>
      </c>
      <c r="R68" s="514" t="s">
        <v>81</v>
      </c>
      <c r="S68" s="600" t="s">
        <v>57</v>
      </c>
    </row>
    <row r="69" spans="1:19" ht="42.75" x14ac:dyDescent="0.25">
      <c r="A69" s="842"/>
      <c r="B69" s="461">
        <v>14</v>
      </c>
      <c r="C69" s="427" t="s">
        <v>1098</v>
      </c>
      <c r="D69" s="501" t="s">
        <v>1099</v>
      </c>
      <c r="E69" s="375" t="s">
        <v>196</v>
      </c>
      <c r="F69" s="372" t="s">
        <v>475</v>
      </c>
      <c r="G69" s="372"/>
      <c r="H69" s="445" t="s">
        <v>25</v>
      </c>
      <c r="I69" s="371">
        <f>IF($F69="X",IF($H69=[1]Tablero!$B$12,[1]Tablero!$A$12,IF($H69=[1]Tablero!$B$13,[1]Tablero!$A$13,IF($H69=[1]Tablero!$B$14,[1]Tablero!$A$14,IF($H69=[1]Tablero!$B$15,[1]Tablero!$A$15,)))))</f>
        <v>3</v>
      </c>
      <c r="J69" s="371" t="b">
        <f>IF($G69="X",IF($H69=[1]Tablero!$E$12,[1]Tablero!$D$12,IF($H69=[1]Tablero!$E$13,[1]Tablero!$D$13,IF($H69=[1]Tablero!$E$14,[1]Tablero!$D$14,IF($H69=[1]Tablero!$E$15,[1]Tablero!$D$15,)))))</f>
        <v>0</v>
      </c>
      <c r="K69" s="490">
        <f t="shared" si="6"/>
        <v>4.4999999999999998E-2</v>
      </c>
      <c r="L69" s="490">
        <f t="shared" si="7"/>
        <v>0</v>
      </c>
      <c r="M69" s="446">
        <v>0.09</v>
      </c>
      <c r="N69" s="447">
        <f t="shared" si="5"/>
        <v>1.4999999999999999E-2</v>
      </c>
      <c r="O69" s="838"/>
      <c r="P69" s="514" t="s">
        <v>133</v>
      </c>
      <c r="Q69" s="514" t="s">
        <v>46</v>
      </c>
      <c r="R69" s="514" t="s">
        <v>2256</v>
      </c>
      <c r="S69" s="600" t="s">
        <v>102</v>
      </c>
    </row>
    <row r="70" spans="1:19" ht="57" x14ac:dyDescent="0.25">
      <c r="A70" s="842"/>
      <c r="B70" s="461">
        <v>15</v>
      </c>
      <c r="C70" s="427" t="s">
        <v>1100</v>
      </c>
      <c r="D70" s="465" t="s">
        <v>1101</v>
      </c>
      <c r="E70" s="375" t="s">
        <v>196</v>
      </c>
      <c r="F70" s="372"/>
      <c r="G70" s="372" t="s">
        <v>475</v>
      </c>
      <c r="H70" s="445" t="s">
        <v>22</v>
      </c>
      <c r="I70" s="371" t="b">
        <f>IF($F70="X",IF($H70=[1]Tablero!$B$12,[1]Tablero!$A$12,IF($H70=[1]Tablero!$B$13,[1]Tablero!$A$13,IF($H70=[1]Tablero!$B$14,[1]Tablero!$A$14,IF($H70=[1]Tablero!$B$15,[1]Tablero!$A$15,)))))</f>
        <v>0</v>
      </c>
      <c r="J70" s="371">
        <f>IF($G70="X",IF($H70=[1]Tablero!$E$12,[1]Tablero!$D$12,IF($H70=[1]Tablero!$E$13,[1]Tablero!$D$13,IF($H70=[1]Tablero!$E$14,[1]Tablero!$D$14,IF($H70=[1]Tablero!$E$15,[1]Tablero!$D$15,)))))</f>
        <v>1</v>
      </c>
      <c r="K70" s="490">
        <f t="shared" si="6"/>
        <v>0</v>
      </c>
      <c r="L70" s="490">
        <f t="shared" si="7"/>
        <v>1.4999999999999999E-2</v>
      </c>
      <c r="M70" s="446">
        <v>0.09</v>
      </c>
      <c r="N70" s="447">
        <f t="shared" si="5"/>
        <v>1.4999999999999999E-2</v>
      </c>
      <c r="O70" s="838"/>
      <c r="P70" s="514" t="s">
        <v>133</v>
      </c>
      <c r="Q70" s="514" t="s">
        <v>146</v>
      </c>
      <c r="R70" s="514" t="s">
        <v>78</v>
      </c>
      <c r="S70" s="600" t="s">
        <v>102</v>
      </c>
    </row>
    <row r="71" spans="1:19" ht="120" customHeight="1" x14ac:dyDescent="0.25">
      <c r="A71" s="842"/>
      <c r="B71" s="461">
        <v>16</v>
      </c>
      <c r="C71" s="481" t="s">
        <v>1102</v>
      </c>
      <c r="D71" s="465" t="s">
        <v>1103</v>
      </c>
      <c r="E71" s="519" t="s">
        <v>196</v>
      </c>
      <c r="F71" s="372"/>
      <c r="G71" s="372" t="s">
        <v>475</v>
      </c>
      <c r="H71" s="445" t="s">
        <v>25</v>
      </c>
      <c r="I71" s="371" t="b">
        <f>IF($F71="X",IF($H71=[1]Tablero!$B$12,[1]Tablero!$A$12,IF($H71=[1]Tablero!$B$13,[1]Tablero!$A$13,IF($H71=[1]Tablero!$B$14,[1]Tablero!$A$14,IF($H71=[1]Tablero!$B$15,[1]Tablero!$A$15,)))))</f>
        <v>0</v>
      </c>
      <c r="J71" s="371">
        <f>IF($G71="X",IF($H71=[1]Tablero!$E$12,[1]Tablero!$D$12,IF($H71=[1]Tablero!$E$13,[1]Tablero!$D$13,IF($H71=[1]Tablero!$E$14,[1]Tablero!$D$14,IF($H71=[1]Tablero!$E$15,[1]Tablero!$D$15,)))))</f>
        <v>2</v>
      </c>
      <c r="K71" s="490">
        <f t="shared" si="6"/>
        <v>0</v>
      </c>
      <c r="L71" s="490">
        <f t="shared" si="7"/>
        <v>2.6666666666666665E-2</v>
      </c>
      <c r="M71" s="446">
        <v>0.08</v>
      </c>
      <c r="N71" s="447">
        <f t="shared" si="5"/>
        <v>1.3333333333333332E-2</v>
      </c>
      <c r="O71" s="838"/>
      <c r="P71" s="514" t="s">
        <v>133</v>
      </c>
      <c r="Q71" s="514" t="s">
        <v>133</v>
      </c>
      <c r="R71" s="515" t="s">
        <v>78</v>
      </c>
      <c r="S71" s="600" t="s">
        <v>57</v>
      </c>
    </row>
    <row r="72" spans="1:19" ht="29.25" thickBot="1" x14ac:dyDescent="0.3">
      <c r="A72" s="843"/>
      <c r="B72" s="464">
        <v>17</v>
      </c>
      <c r="C72" s="483" t="s">
        <v>1104</v>
      </c>
      <c r="D72" s="504" t="s">
        <v>1105</v>
      </c>
      <c r="E72" s="520" t="s">
        <v>160</v>
      </c>
      <c r="F72" s="452"/>
      <c r="G72" s="452" t="s">
        <v>475</v>
      </c>
      <c r="H72" s="453" t="s">
        <v>26</v>
      </c>
      <c r="I72" s="495" t="b">
        <f>IF($F72="X",IF($H72=[1]Tablero!$B$12,[1]Tablero!$A$12,IF($H72=[1]Tablero!$B$13,[1]Tablero!$A$13,IF($H72=[1]Tablero!$B$14,[1]Tablero!$A$14,IF($H72=[1]Tablero!$B$15,[1]Tablero!$A$15,)))))</f>
        <v>0</v>
      </c>
      <c r="J72" s="495">
        <f>IF($G72="X",IF($H72=[1]Tablero!$E$12,[1]Tablero!$D$12,IF($H72=[1]Tablero!$E$13,[1]Tablero!$D$13,IF($H72=[1]Tablero!$E$14,[1]Tablero!$D$14,IF($H72=[1]Tablero!$E$15,[1]Tablero!$D$15,)))))</f>
        <v>3</v>
      </c>
      <c r="K72" s="480">
        <f t="shared" si="6"/>
        <v>0</v>
      </c>
      <c r="L72" s="480">
        <f t="shared" si="7"/>
        <v>2.9999999999999995E-2</v>
      </c>
      <c r="M72" s="455">
        <v>0.06</v>
      </c>
      <c r="N72" s="456">
        <f t="shared" si="5"/>
        <v>9.9999999999999985E-3</v>
      </c>
      <c r="O72" s="839"/>
      <c r="P72" s="516" t="s">
        <v>2259</v>
      </c>
      <c r="Q72" s="516" t="s">
        <v>2259</v>
      </c>
      <c r="R72" s="516" t="s">
        <v>2258</v>
      </c>
      <c r="S72" s="605" t="s">
        <v>102</v>
      </c>
    </row>
    <row r="73" spans="1:19" ht="60" customHeight="1" thickBot="1" x14ac:dyDescent="0.3">
      <c r="A73" s="847" t="s">
        <v>1106</v>
      </c>
      <c r="B73" s="458">
        <v>1</v>
      </c>
      <c r="C73" s="484" t="s">
        <v>1107</v>
      </c>
      <c r="D73" s="486" t="s">
        <v>1108</v>
      </c>
      <c r="E73" s="487" t="s">
        <v>196</v>
      </c>
      <c r="F73" s="459"/>
      <c r="G73" s="460" t="s">
        <v>475</v>
      </c>
      <c r="H73" s="440" t="s">
        <v>25</v>
      </c>
      <c r="I73" s="487" t="b">
        <f>IF($F73="X",IF($H73=[1]Tablero!$B$12,[1]Tablero!$A$12,IF($H73=[1]Tablero!$B$13,[1]Tablero!$A$13,IF($H73=[1]Tablero!$B$14,[1]Tablero!$A$14,IF($H73=[1]Tablero!$B$15,[1]Tablero!$A$15,)))))</f>
        <v>0</v>
      </c>
      <c r="J73" s="487">
        <f>IF($G73="X",IF($H73=[1]Tablero!$E$12,[1]Tablero!$D$12,IF($H73=[1]Tablero!$E$13,[1]Tablero!$D$13,IF($H73=[1]Tablero!$E$14,[1]Tablero!$D$14,IF($H73=[1]Tablero!$E$15,[1]Tablero!$D$15,)))))</f>
        <v>2</v>
      </c>
      <c r="K73" s="488">
        <f t="shared" si="6"/>
        <v>0</v>
      </c>
      <c r="L73" s="488">
        <f t="shared" si="7"/>
        <v>1.3333333333333332E-2</v>
      </c>
      <c r="M73" s="443">
        <v>0.04</v>
      </c>
      <c r="N73" s="444">
        <f t="shared" si="5"/>
        <v>6.6666666666666662E-3</v>
      </c>
      <c r="O73" s="837">
        <f>SUM(M73:M100)</f>
        <v>1.0000000000000004</v>
      </c>
      <c r="P73" s="513" t="s">
        <v>46</v>
      </c>
      <c r="Q73" s="513" t="s">
        <v>46</v>
      </c>
      <c r="R73" s="516" t="s">
        <v>111</v>
      </c>
      <c r="S73" s="604" t="s">
        <v>102</v>
      </c>
    </row>
    <row r="74" spans="1:19" ht="45" customHeight="1" thickBot="1" x14ac:dyDescent="0.3">
      <c r="A74" s="803"/>
      <c r="B74" s="461">
        <v>2</v>
      </c>
      <c r="C74" s="427" t="s">
        <v>1109</v>
      </c>
      <c r="D74" s="489" t="s">
        <v>1110</v>
      </c>
      <c r="E74" s="375" t="s">
        <v>196</v>
      </c>
      <c r="F74" s="372"/>
      <c r="G74" s="462" t="s">
        <v>475</v>
      </c>
      <c r="H74" s="445" t="s">
        <v>25</v>
      </c>
      <c r="I74" s="371" t="b">
        <f>IF($F74="X",IF($H74=[1]Tablero!$B$12,[1]Tablero!$A$12,IF($H74=[1]Tablero!$B$13,[1]Tablero!$A$13,IF($H74=[1]Tablero!$B$14,[1]Tablero!$A$14,IF($H74=[1]Tablero!$B$15,[1]Tablero!$A$15,)))))</f>
        <v>0</v>
      </c>
      <c r="J74" s="371">
        <f>IF($G74="X",IF($H74=[1]Tablero!$E$12,[1]Tablero!$D$12,IF($H74=[1]Tablero!$E$13,[1]Tablero!$D$13,IF($H74=[1]Tablero!$E$14,[1]Tablero!$D$14,IF($H74=[1]Tablero!$E$15,[1]Tablero!$D$15,)))))</f>
        <v>2</v>
      </c>
      <c r="K74" s="490">
        <f t="shared" si="6"/>
        <v>0</v>
      </c>
      <c r="L74" s="490">
        <f t="shared" si="7"/>
        <v>9.9999999999999985E-3</v>
      </c>
      <c r="M74" s="446">
        <v>0.03</v>
      </c>
      <c r="N74" s="447">
        <f t="shared" si="5"/>
        <v>4.9999999999999992E-3</v>
      </c>
      <c r="O74" s="838"/>
      <c r="P74" s="514" t="s">
        <v>50</v>
      </c>
      <c r="Q74" s="514" t="s">
        <v>46</v>
      </c>
      <c r="R74" s="516" t="s">
        <v>104</v>
      </c>
      <c r="S74" s="600" t="s">
        <v>48</v>
      </c>
    </row>
    <row r="75" spans="1:19" ht="90" customHeight="1" x14ac:dyDescent="0.25">
      <c r="A75" s="803"/>
      <c r="B75" s="461">
        <v>3</v>
      </c>
      <c r="C75" s="427" t="s">
        <v>1111</v>
      </c>
      <c r="D75" s="489" t="s">
        <v>1112</v>
      </c>
      <c r="E75" s="375" t="s">
        <v>170</v>
      </c>
      <c r="F75" s="372" t="s">
        <v>475</v>
      </c>
      <c r="G75" s="462"/>
      <c r="H75" s="445" t="s">
        <v>25</v>
      </c>
      <c r="I75" s="371">
        <f>IF($F75="X",IF($H75=[1]Tablero!$B$12,[1]Tablero!$A$12,IF($H75=[1]Tablero!$B$13,[1]Tablero!$A$13,IF($H75=[1]Tablero!$B$14,[1]Tablero!$A$14,IF($H75=[1]Tablero!$B$15,[1]Tablero!$A$15,)))))</f>
        <v>3</v>
      </c>
      <c r="J75" s="371" t="b">
        <f>IF($G75="X",IF($H75=[1]Tablero!$E$12,[1]Tablero!$D$12,IF($H75=[1]Tablero!$E$13,[1]Tablero!$D$13,IF($H75=[1]Tablero!$E$14,[1]Tablero!$D$14,IF($H75=[1]Tablero!$E$15,[1]Tablero!$D$15,)))))</f>
        <v>0</v>
      </c>
      <c r="K75" s="490">
        <f t="shared" si="6"/>
        <v>1.9999999999999997E-2</v>
      </c>
      <c r="L75" s="490">
        <f t="shared" si="7"/>
        <v>0</v>
      </c>
      <c r="M75" s="446">
        <v>0.04</v>
      </c>
      <c r="N75" s="447">
        <f t="shared" si="5"/>
        <v>6.6666666666666662E-3</v>
      </c>
      <c r="O75" s="838"/>
      <c r="P75" s="514" t="s">
        <v>142</v>
      </c>
      <c r="Q75" s="514" t="s">
        <v>138</v>
      </c>
      <c r="R75" s="514" t="s">
        <v>84</v>
      </c>
      <c r="S75" s="600" t="s">
        <v>63</v>
      </c>
    </row>
    <row r="76" spans="1:19" ht="57" x14ac:dyDescent="0.25">
      <c r="A76" s="803"/>
      <c r="B76" s="461">
        <v>4</v>
      </c>
      <c r="C76" s="427" t="s">
        <v>1113</v>
      </c>
      <c r="D76" s="427" t="s">
        <v>1114</v>
      </c>
      <c r="E76" s="375" t="s">
        <v>196</v>
      </c>
      <c r="F76" s="372" t="s">
        <v>475</v>
      </c>
      <c r="G76" s="462"/>
      <c r="H76" s="445" t="s">
        <v>22</v>
      </c>
      <c r="I76" s="371">
        <f>IF($F76="X",IF($H76=[1]Tablero!$B$12,[1]Tablero!$A$12,IF($H76=[1]Tablero!$B$13,[1]Tablero!$A$13,IF($H76=[1]Tablero!$B$14,[1]Tablero!$A$14,IF($H76=[1]Tablero!$B$15,[1]Tablero!$A$15,)))))</f>
        <v>4</v>
      </c>
      <c r="J76" s="371" t="b">
        <f>IF($G76="X",IF($H76=[1]Tablero!$E$12,[1]Tablero!$D$12,IF($H76=[1]Tablero!$E$13,[1]Tablero!$D$13,IF($H76=[1]Tablero!$E$14,[1]Tablero!$D$14,IF($H76=[1]Tablero!$E$15,[1]Tablero!$D$15,)))))</f>
        <v>0</v>
      </c>
      <c r="K76" s="490">
        <f t="shared" si="6"/>
        <v>3.3333333333333333E-2</v>
      </c>
      <c r="L76" s="490">
        <f t="shared" si="7"/>
        <v>0</v>
      </c>
      <c r="M76" s="446">
        <v>0.05</v>
      </c>
      <c r="N76" s="447">
        <f t="shared" ref="N76:N107" si="8">M76*$M$163</f>
        <v>8.3333333333333332E-3</v>
      </c>
      <c r="O76" s="838"/>
      <c r="P76" s="514" t="s">
        <v>77</v>
      </c>
      <c r="Q76" s="514" t="s">
        <v>46</v>
      </c>
      <c r="R76" s="514" t="s">
        <v>59</v>
      </c>
      <c r="S76" s="600" t="s">
        <v>88</v>
      </c>
    </row>
    <row r="77" spans="1:19" ht="84.75" customHeight="1" x14ac:dyDescent="0.25">
      <c r="A77" s="803"/>
      <c r="B77" s="461">
        <v>5</v>
      </c>
      <c r="C77" s="427" t="s">
        <v>1115</v>
      </c>
      <c r="D77" s="427" t="s">
        <v>1116</v>
      </c>
      <c r="E77" s="375" t="s">
        <v>196</v>
      </c>
      <c r="F77" s="372"/>
      <c r="G77" s="462" t="s">
        <v>475</v>
      </c>
      <c r="H77" s="445" t="s">
        <v>25</v>
      </c>
      <c r="I77" s="371" t="b">
        <f>IF($F77="X",IF($H77=[1]Tablero!$B$12,[1]Tablero!$A$12,IF($H77=[1]Tablero!$B$13,[1]Tablero!$A$13,IF($H77=[1]Tablero!$B$14,[1]Tablero!$A$14,IF($H77=[1]Tablero!$B$15,[1]Tablero!$A$15,)))))</f>
        <v>0</v>
      </c>
      <c r="J77" s="371">
        <f>IF($G77="X",IF($H77=[1]Tablero!$E$12,[1]Tablero!$D$12,IF($H77=[1]Tablero!$E$13,[1]Tablero!$D$13,IF($H77=[1]Tablero!$E$14,[1]Tablero!$D$14,IF($H77=[1]Tablero!$E$15,[1]Tablero!$D$15,)))))</f>
        <v>2</v>
      </c>
      <c r="K77" s="490">
        <f t="shared" ref="K77:K108" si="9">IF($F77="x",$N77*$I77,0)</f>
        <v>0</v>
      </c>
      <c r="L77" s="490">
        <f t="shared" ref="L77:L108" si="10">IF($G77="x",$N77*$J77,0)</f>
        <v>9.9999999999999985E-3</v>
      </c>
      <c r="M77" s="446">
        <v>0.03</v>
      </c>
      <c r="N77" s="447">
        <f t="shared" si="8"/>
        <v>4.9999999999999992E-3</v>
      </c>
      <c r="O77" s="838"/>
      <c r="P77" s="514" t="s">
        <v>77</v>
      </c>
      <c r="Q77" s="514" t="s">
        <v>46</v>
      </c>
      <c r="R77" s="514" t="s">
        <v>59</v>
      </c>
      <c r="S77" s="600" t="s">
        <v>102</v>
      </c>
    </row>
    <row r="78" spans="1:19" ht="57" x14ac:dyDescent="0.25">
      <c r="A78" s="803"/>
      <c r="B78" s="461">
        <v>6</v>
      </c>
      <c r="C78" s="427" t="s">
        <v>1117</v>
      </c>
      <c r="D78" s="489" t="s">
        <v>1118</v>
      </c>
      <c r="E78" s="375" t="s">
        <v>160</v>
      </c>
      <c r="F78" s="372" t="s">
        <v>475</v>
      </c>
      <c r="G78" s="462"/>
      <c r="H78" s="445" t="s">
        <v>25</v>
      </c>
      <c r="I78" s="371">
        <f>IF($F78="X",IF($H78=[1]Tablero!$B$12,[1]Tablero!$A$12,IF($H78=[1]Tablero!$B$13,[1]Tablero!$A$13,IF($H78=[1]Tablero!$B$14,[1]Tablero!$A$14,IF($H78=[1]Tablero!$B$15,[1]Tablero!$A$15,)))))</f>
        <v>3</v>
      </c>
      <c r="J78" s="371" t="b">
        <f>IF($G78="X",IF($H78=[1]Tablero!$E$12,[1]Tablero!$D$12,IF($H78=[1]Tablero!$E$13,[1]Tablero!$D$13,IF($H78=[1]Tablero!$E$14,[1]Tablero!$D$14,IF($H78=[1]Tablero!$E$15,[1]Tablero!$D$15,)))))</f>
        <v>0</v>
      </c>
      <c r="K78" s="490">
        <f t="shared" si="9"/>
        <v>1.9999999999999997E-2</v>
      </c>
      <c r="L78" s="490">
        <f t="shared" si="10"/>
        <v>0</v>
      </c>
      <c r="M78" s="446">
        <v>0.04</v>
      </c>
      <c r="N78" s="447">
        <f t="shared" si="8"/>
        <v>6.6666666666666662E-3</v>
      </c>
      <c r="O78" s="838"/>
      <c r="P78" s="514" t="s">
        <v>99</v>
      </c>
      <c r="Q78" s="514" t="s">
        <v>46</v>
      </c>
      <c r="R78" s="514" t="s">
        <v>62</v>
      </c>
      <c r="S78" s="600" t="s">
        <v>48</v>
      </c>
    </row>
    <row r="79" spans="1:19" ht="99.75" customHeight="1" x14ac:dyDescent="0.25">
      <c r="A79" s="803"/>
      <c r="B79" s="461">
        <v>7</v>
      </c>
      <c r="C79" s="427" t="s">
        <v>1119</v>
      </c>
      <c r="D79" s="427" t="s">
        <v>1120</v>
      </c>
      <c r="E79" s="375" t="s">
        <v>160</v>
      </c>
      <c r="F79" s="372"/>
      <c r="G79" s="462" t="s">
        <v>475</v>
      </c>
      <c r="H79" s="445" t="s">
        <v>22</v>
      </c>
      <c r="I79" s="371" t="b">
        <f>IF($F79="X",IF($H79=[1]Tablero!$B$12,[1]Tablero!$A$12,IF($H79=[1]Tablero!$B$13,[1]Tablero!$A$13,IF($H79=[1]Tablero!$B$14,[1]Tablero!$A$14,IF($H79=[1]Tablero!$B$15,[1]Tablero!$A$15,)))))</f>
        <v>0</v>
      </c>
      <c r="J79" s="371">
        <f>IF($G79="X",IF($H79=[1]Tablero!$E$12,[1]Tablero!$D$12,IF($H79=[1]Tablero!$E$13,[1]Tablero!$D$13,IF($H79=[1]Tablero!$E$14,[1]Tablero!$D$14,IF($H79=[1]Tablero!$E$15,[1]Tablero!$D$15,)))))</f>
        <v>1</v>
      </c>
      <c r="K79" s="490">
        <f t="shared" si="9"/>
        <v>0</v>
      </c>
      <c r="L79" s="490">
        <f t="shared" si="10"/>
        <v>6.6666666666666662E-3</v>
      </c>
      <c r="M79" s="446">
        <v>0.04</v>
      </c>
      <c r="N79" s="447">
        <f t="shared" si="8"/>
        <v>6.6666666666666662E-3</v>
      </c>
      <c r="O79" s="838"/>
      <c r="P79" s="514" t="s">
        <v>99</v>
      </c>
      <c r="Q79" s="514" t="s">
        <v>46</v>
      </c>
      <c r="R79" s="514" t="s">
        <v>62</v>
      </c>
      <c r="S79" s="600" t="s">
        <v>48</v>
      </c>
    </row>
    <row r="80" spans="1:19" ht="71.25" x14ac:dyDescent="0.25">
      <c r="A80" s="803"/>
      <c r="B80" s="461">
        <v>8</v>
      </c>
      <c r="C80" s="427" t="s">
        <v>1121</v>
      </c>
      <c r="D80" s="427" t="s">
        <v>1122</v>
      </c>
      <c r="E80" s="375" t="s">
        <v>160</v>
      </c>
      <c r="F80" s="372" t="s">
        <v>475</v>
      </c>
      <c r="G80" s="462"/>
      <c r="H80" s="445" t="s">
        <v>25</v>
      </c>
      <c r="I80" s="371">
        <f>IF($F80="X",IF($H80=[1]Tablero!$B$12,[1]Tablero!$A$12,IF($H80=[1]Tablero!$B$13,[1]Tablero!$A$13,IF($H80=[1]Tablero!$B$14,[1]Tablero!$A$14,IF($H80=[1]Tablero!$B$15,[1]Tablero!$A$15,)))))</f>
        <v>3</v>
      </c>
      <c r="J80" s="371" t="b">
        <f>IF($G80="X",IF($H80=[1]Tablero!$E$12,[1]Tablero!$D$12,IF($H80=[1]Tablero!$E$13,[1]Tablero!$D$13,IF($H80=[1]Tablero!$E$14,[1]Tablero!$D$14,IF($H80=[1]Tablero!$E$15,[1]Tablero!$D$15,)))))</f>
        <v>0</v>
      </c>
      <c r="K80" s="490">
        <f t="shared" si="9"/>
        <v>1.4999999999999998E-2</v>
      </c>
      <c r="L80" s="490">
        <f t="shared" si="10"/>
        <v>0</v>
      </c>
      <c r="M80" s="446">
        <v>0.03</v>
      </c>
      <c r="N80" s="447">
        <f t="shared" si="8"/>
        <v>4.9999999999999992E-3</v>
      </c>
      <c r="O80" s="838"/>
      <c r="P80" s="514" t="s">
        <v>99</v>
      </c>
      <c r="Q80" s="514" t="s">
        <v>46</v>
      </c>
      <c r="R80" s="514" t="s">
        <v>62</v>
      </c>
      <c r="S80" s="600" t="s">
        <v>48</v>
      </c>
    </row>
    <row r="81" spans="1:19" ht="28.5" x14ac:dyDescent="0.25">
      <c r="A81" s="803"/>
      <c r="B81" s="461">
        <v>9</v>
      </c>
      <c r="C81" s="427" t="s">
        <v>1123</v>
      </c>
      <c r="D81" s="427" t="s">
        <v>1124</v>
      </c>
      <c r="E81" s="375" t="s">
        <v>196</v>
      </c>
      <c r="F81" s="372" t="s">
        <v>475</v>
      </c>
      <c r="G81" s="462"/>
      <c r="H81" s="445" t="s">
        <v>25</v>
      </c>
      <c r="I81" s="371">
        <f>IF($F81="X",IF($H81=[1]Tablero!$B$12,[1]Tablero!$A$12,IF($H81=[1]Tablero!$B$13,[1]Tablero!$A$13,IF($H81=[1]Tablero!$B$14,[1]Tablero!$A$14,IF($H81=[1]Tablero!$B$15,[1]Tablero!$A$15,)))))</f>
        <v>3</v>
      </c>
      <c r="J81" s="371" t="b">
        <f>IF($G81="X",IF($H81=[1]Tablero!$E$12,[1]Tablero!$D$12,IF($H81=[1]Tablero!$E$13,[1]Tablero!$D$13,IF($H81=[1]Tablero!$E$14,[1]Tablero!$D$14,IF($H81=[1]Tablero!$E$15,[1]Tablero!$D$15,)))))</f>
        <v>0</v>
      </c>
      <c r="K81" s="490">
        <f t="shared" si="9"/>
        <v>9.9999999999999985E-3</v>
      </c>
      <c r="L81" s="490">
        <f t="shared" si="10"/>
        <v>0</v>
      </c>
      <c r="M81" s="446">
        <v>0.02</v>
      </c>
      <c r="N81" s="447">
        <f t="shared" si="8"/>
        <v>3.3333333333333331E-3</v>
      </c>
      <c r="O81" s="838"/>
      <c r="P81" s="514" t="s">
        <v>144</v>
      </c>
      <c r="Q81" s="514" t="s">
        <v>144</v>
      </c>
      <c r="R81" s="514" t="s">
        <v>94</v>
      </c>
      <c r="S81" s="600" t="s">
        <v>102</v>
      </c>
    </row>
    <row r="82" spans="1:19" ht="28.5" x14ac:dyDescent="0.25">
      <c r="A82" s="803"/>
      <c r="B82" s="461">
        <v>10</v>
      </c>
      <c r="C82" s="427" t="s">
        <v>1125</v>
      </c>
      <c r="D82" s="427" t="s">
        <v>1126</v>
      </c>
      <c r="E82" s="375" t="s">
        <v>196</v>
      </c>
      <c r="F82" s="372" t="s">
        <v>475</v>
      </c>
      <c r="G82" s="462"/>
      <c r="H82" s="445" t="s">
        <v>25</v>
      </c>
      <c r="I82" s="371">
        <f>IF($F82="X",IF($H82=[1]Tablero!$B$12,[1]Tablero!$A$12,IF($H82=[1]Tablero!$B$13,[1]Tablero!$A$13,IF($H82=[1]Tablero!$B$14,[1]Tablero!$A$14,IF($H82=[1]Tablero!$B$15,[1]Tablero!$A$15,)))))</f>
        <v>3</v>
      </c>
      <c r="J82" s="371" t="b">
        <f>IF($G82="X",IF($H82=[1]Tablero!$E$12,[1]Tablero!$D$12,IF($H82=[1]Tablero!$E$13,[1]Tablero!$D$13,IF($H82=[1]Tablero!$E$14,[1]Tablero!$D$14,IF($H82=[1]Tablero!$E$15,[1]Tablero!$D$15,)))))</f>
        <v>0</v>
      </c>
      <c r="K82" s="490">
        <f t="shared" si="9"/>
        <v>9.9999999999999985E-3</v>
      </c>
      <c r="L82" s="490">
        <f t="shared" si="10"/>
        <v>0</v>
      </c>
      <c r="M82" s="446">
        <v>0.02</v>
      </c>
      <c r="N82" s="447">
        <f t="shared" si="8"/>
        <v>3.3333333333333331E-3</v>
      </c>
      <c r="O82" s="838"/>
      <c r="P82" s="514" t="s">
        <v>144</v>
      </c>
      <c r="Q82" s="514" t="s">
        <v>144</v>
      </c>
      <c r="R82" s="514" t="s">
        <v>94</v>
      </c>
      <c r="S82" s="600" t="s">
        <v>102</v>
      </c>
    </row>
    <row r="83" spans="1:19" ht="28.5" x14ac:dyDescent="0.25">
      <c r="A83" s="803"/>
      <c r="B83" s="461">
        <v>11</v>
      </c>
      <c r="C83" s="427" t="s">
        <v>1127</v>
      </c>
      <c r="D83" s="427" t="s">
        <v>1128</v>
      </c>
      <c r="E83" s="375" t="s">
        <v>196</v>
      </c>
      <c r="F83" s="372"/>
      <c r="G83" s="462" t="s">
        <v>475</v>
      </c>
      <c r="H83" s="445" t="s">
        <v>26</v>
      </c>
      <c r="I83" s="371" t="b">
        <f>IF($F83="X",IF($H83=[1]Tablero!$B$12,[1]Tablero!$A$12,IF($H83=[1]Tablero!$B$13,[1]Tablero!$A$13,IF($H83=[1]Tablero!$B$14,[1]Tablero!$A$14,IF($H83=[1]Tablero!$B$15,[1]Tablero!$A$15,)))))</f>
        <v>0</v>
      </c>
      <c r="J83" s="371">
        <f>IF($G83="X",IF($H83=[1]Tablero!$E$12,[1]Tablero!$D$12,IF($H83=[1]Tablero!$E$13,[1]Tablero!$D$13,IF($H83=[1]Tablero!$E$14,[1]Tablero!$D$14,IF($H83=[1]Tablero!$E$15,[1]Tablero!$D$15,)))))</f>
        <v>3</v>
      </c>
      <c r="K83" s="490">
        <f t="shared" si="9"/>
        <v>0</v>
      </c>
      <c r="L83" s="490">
        <f t="shared" si="10"/>
        <v>4.9999999999999992E-3</v>
      </c>
      <c r="M83" s="446">
        <v>0.01</v>
      </c>
      <c r="N83" s="447">
        <f t="shared" si="8"/>
        <v>1.6666666666666666E-3</v>
      </c>
      <c r="O83" s="838"/>
      <c r="P83" s="514" t="s">
        <v>144</v>
      </c>
      <c r="Q83" s="514" t="s">
        <v>144</v>
      </c>
      <c r="R83" s="514" t="s">
        <v>94</v>
      </c>
      <c r="S83" s="600" t="s">
        <v>48</v>
      </c>
    </row>
    <row r="84" spans="1:19" ht="60" customHeight="1" x14ac:dyDescent="0.25">
      <c r="A84" s="803"/>
      <c r="B84" s="461">
        <v>12</v>
      </c>
      <c r="C84" s="427" t="s">
        <v>1129</v>
      </c>
      <c r="D84" s="427" t="s">
        <v>1130</v>
      </c>
      <c r="E84" s="375" t="s">
        <v>196</v>
      </c>
      <c r="F84" s="372" t="s">
        <v>475</v>
      </c>
      <c r="G84" s="462"/>
      <c r="H84" s="445" t="s">
        <v>22</v>
      </c>
      <c r="I84" s="371">
        <f>IF($F84="X",IF($H84=[1]Tablero!$B$12,[1]Tablero!$A$12,IF($H84=[1]Tablero!$B$13,[1]Tablero!$A$13,IF($H84=[1]Tablero!$B$14,[1]Tablero!$A$14,IF($H84=[1]Tablero!$B$15,[1]Tablero!$A$15,)))))</f>
        <v>4</v>
      </c>
      <c r="J84" s="371" t="b">
        <f>IF($G84="X",IF($H84=[1]Tablero!$E$12,[1]Tablero!$D$12,IF($H84=[1]Tablero!$E$13,[1]Tablero!$D$13,IF($H84=[1]Tablero!$E$14,[1]Tablero!$D$14,IF($H84=[1]Tablero!$E$15,[1]Tablero!$D$15,)))))</f>
        <v>0</v>
      </c>
      <c r="K84" s="490">
        <f t="shared" si="9"/>
        <v>3.3333333333333333E-2</v>
      </c>
      <c r="L84" s="490">
        <f t="shared" si="10"/>
        <v>0</v>
      </c>
      <c r="M84" s="446">
        <v>0.05</v>
      </c>
      <c r="N84" s="447">
        <f t="shared" si="8"/>
        <v>8.3333333333333332E-3</v>
      </c>
      <c r="O84" s="838"/>
      <c r="P84" s="514" t="s">
        <v>146</v>
      </c>
      <c r="Q84" s="514" t="s">
        <v>46</v>
      </c>
      <c r="R84" s="514" t="s">
        <v>104</v>
      </c>
      <c r="S84" s="600" t="s">
        <v>63</v>
      </c>
    </row>
    <row r="85" spans="1:19" ht="28.5" x14ac:dyDescent="0.25">
      <c r="A85" s="803"/>
      <c r="B85" s="461">
        <v>13</v>
      </c>
      <c r="C85" s="427" t="s">
        <v>1131</v>
      </c>
      <c r="D85" s="427" t="s">
        <v>1132</v>
      </c>
      <c r="E85" s="375" t="s">
        <v>160</v>
      </c>
      <c r="F85" s="372"/>
      <c r="G85" s="462" t="s">
        <v>475</v>
      </c>
      <c r="H85" s="445" t="s">
        <v>22</v>
      </c>
      <c r="I85" s="371" t="b">
        <f>IF($F85="X",IF($H85=[1]Tablero!$B$12,[1]Tablero!$A$12,IF($H85=[1]Tablero!$B$13,[1]Tablero!$A$13,IF($H85=[1]Tablero!$B$14,[1]Tablero!$A$14,IF($H85=[1]Tablero!$B$15,[1]Tablero!$A$15,)))))</f>
        <v>0</v>
      </c>
      <c r="J85" s="371">
        <f>IF($G85="X",IF($H85=[1]Tablero!$E$12,[1]Tablero!$D$12,IF($H85=[1]Tablero!$E$13,[1]Tablero!$D$13,IF($H85=[1]Tablero!$E$14,[1]Tablero!$D$14,IF($H85=[1]Tablero!$E$15,[1]Tablero!$D$15,)))))</f>
        <v>1</v>
      </c>
      <c r="K85" s="490">
        <f t="shared" si="9"/>
        <v>0</v>
      </c>
      <c r="L85" s="490">
        <f t="shared" si="10"/>
        <v>6.6666666666666662E-3</v>
      </c>
      <c r="M85" s="446">
        <v>0.04</v>
      </c>
      <c r="N85" s="447">
        <f t="shared" si="8"/>
        <v>6.6666666666666662E-3</v>
      </c>
      <c r="O85" s="838"/>
      <c r="P85" s="514" t="s">
        <v>146</v>
      </c>
      <c r="Q85" s="514" t="s">
        <v>46</v>
      </c>
      <c r="R85" s="514" t="s">
        <v>104</v>
      </c>
      <c r="S85" s="600" t="s">
        <v>63</v>
      </c>
    </row>
    <row r="86" spans="1:19" ht="81" customHeight="1" x14ac:dyDescent="0.25">
      <c r="A86" s="803"/>
      <c r="B86" s="461">
        <v>14</v>
      </c>
      <c r="C86" s="427" t="s">
        <v>1133</v>
      </c>
      <c r="D86" s="427" t="s">
        <v>1134</v>
      </c>
      <c r="E86" s="375" t="s">
        <v>196</v>
      </c>
      <c r="F86" s="372"/>
      <c r="G86" s="462" t="s">
        <v>475</v>
      </c>
      <c r="H86" s="445" t="s">
        <v>22</v>
      </c>
      <c r="I86" s="371" t="b">
        <f>IF($F86="X",IF($H86=[1]Tablero!$B$12,[1]Tablero!$A$12,IF($H86=[1]Tablero!$B$13,[1]Tablero!$A$13,IF($H86=[1]Tablero!$B$14,[1]Tablero!$A$14,IF($H86=[1]Tablero!$B$15,[1]Tablero!$A$15,)))))</f>
        <v>0</v>
      </c>
      <c r="J86" s="371">
        <f>IF($G86="X",IF($H86=[1]Tablero!$E$12,[1]Tablero!$D$12,IF($H86=[1]Tablero!$E$13,[1]Tablero!$D$13,IF($H86=[1]Tablero!$E$14,[1]Tablero!$D$14,IF($H86=[1]Tablero!$E$15,[1]Tablero!$D$15,)))))</f>
        <v>1</v>
      </c>
      <c r="K86" s="490">
        <f t="shared" si="9"/>
        <v>0</v>
      </c>
      <c r="L86" s="490">
        <f t="shared" si="10"/>
        <v>6.6666666666666662E-3</v>
      </c>
      <c r="M86" s="446">
        <v>0.04</v>
      </c>
      <c r="N86" s="447">
        <f t="shared" si="8"/>
        <v>6.6666666666666662E-3</v>
      </c>
      <c r="O86" s="838"/>
      <c r="P86" s="514" t="s">
        <v>145</v>
      </c>
      <c r="Q86" s="514" t="s">
        <v>145</v>
      </c>
      <c r="R86" s="514" t="s">
        <v>104</v>
      </c>
      <c r="S86" s="600" t="s">
        <v>102</v>
      </c>
    </row>
    <row r="87" spans="1:19" ht="42.75" x14ac:dyDescent="0.25">
      <c r="A87" s="803"/>
      <c r="B87" s="461">
        <v>15</v>
      </c>
      <c r="C87" s="427" t="s">
        <v>1135</v>
      </c>
      <c r="D87" s="427" t="s">
        <v>1136</v>
      </c>
      <c r="E87" s="375" t="s">
        <v>196</v>
      </c>
      <c r="F87" s="372" t="s">
        <v>475</v>
      </c>
      <c r="G87" s="462"/>
      <c r="H87" s="445" t="s">
        <v>25</v>
      </c>
      <c r="I87" s="371">
        <f>IF($F87="X",IF($H87=[1]Tablero!$B$12,[1]Tablero!$A$12,IF($H87=[1]Tablero!$B$13,[1]Tablero!$A$13,IF($H87=[1]Tablero!$B$14,[1]Tablero!$A$14,IF($H87=[1]Tablero!$B$15,[1]Tablero!$A$15,)))))</f>
        <v>3</v>
      </c>
      <c r="J87" s="371" t="b">
        <f>IF($G87="X",IF($H87=[1]Tablero!$E$12,[1]Tablero!$D$12,IF($H87=[1]Tablero!$E$13,[1]Tablero!$D$13,IF($H87=[1]Tablero!$E$14,[1]Tablero!$D$14,IF($H87=[1]Tablero!$E$15,[1]Tablero!$D$15,)))))</f>
        <v>0</v>
      </c>
      <c r="K87" s="490">
        <f t="shared" si="9"/>
        <v>1.4999999999999998E-2</v>
      </c>
      <c r="L87" s="490">
        <f t="shared" si="10"/>
        <v>0</v>
      </c>
      <c r="M87" s="446">
        <v>0.03</v>
      </c>
      <c r="N87" s="447">
        <f t="shared" si="8"/>
        <v>4.9999999999999992E-3</v>
      </c>
      <c r="O87" s="838"/>
      <c r="P87" s="514" t="s">
        <v>140</v>
      </c>
      <c r="Q87" s="514" t="s">
        <v>46</v>
      </c>
      <c r="R87" s="514" t="s">
        <v>81</v>
      </c>
      <c r="S87" s="600" t="s">
        <v>102</v>
      </c>
    </row>
    <row r="88" spans="1:19" ht="28.5" x14ac:dyDescent="0.25">
      <c r="A88" s="803"/>
      <c r="B88" s="461">
        <v>16</v>
      </c>
      <c r="C88" s="427" t="s">
        <v>1137</v>
      </c>
      <c r="D88" s="427" t="s">
        <v>1138</v>
      </c>
      <c r="E88" s="375" t="s">
        <v>196</v>
      </c>
      <c r="F88" s="372"/>
      <c r="G88" s="462" t="s">
        <v>475</v>
      </c>
      <c r="H88" s="445" t="s">
        <v>25</v>
      </c>
      <c r="I88" s="371" t="b">
        <f>IF($F88="X",IF($H88=[1]Tablero!$B$12,[1]Tablero!$A$12,IF($H88=[1]Tablero!$B$13,[1]Tablero!$A$13,IF($H88=[1]Tablero!$B$14,[1]Tablero!$A$14,IF($H88=[1]Tablero!$B$15,[1]Tablero!$A$15,)))))</f>
        <v>0</v>
      </c>
      <c r="J88" s="371">
        <f>IF($G88="X",IF($H88=[1]Tablero!$E$12,[1]Tablero!$D$12,IF($H88=[1]Tablero!$E$13,[1]Tablero!$D$13,IF($H88=[1]Tablero!$E$14,[1]Tablero!$D$14,IF($H88=[1]Tablero!$E$15,[1]Tablero!$D$15,)))))</f>
        <v>2</v>
      </c>
      <c r="K88" s="490">
        <f t="shared" si="9"/>
        <v>0</v>
      </c>
      <c r="L88" s="490">
        <f t="shared" si="10"/>
        <v>9.9999999999999985E-3</v>
      </c>
      <c r="M88" s="446">
        <v>0.03</v>
      </c>
      <c r="N88" s="447">
        <f t="shared" si="8"/>
        <v>4.9999999999999992E-3</v>
      </c>
      <c r="O88" s="838"/>
      <c r="P88" s="514" t="s">
        <v>140</v>
      </c>
      <c r="Q88" s="514" t="s">
        <v>46</v>
      </c>
      <c r="R88" s="514" t="s">
        <v>81</v>
      </c>
      <c r="S88" s="600" t="s">
        <v>48</v>
      </c>
    </row>
    <row r="89" spans="1:19" ht="143.25" customHeight="1" x14ac:dyDescent="0.25">
      <c r="A89" s="803"/>
      <c r="B89" s="461">
        <v>17</v>
      </c>
      <c r="C89" s="427" t="s">
        <v>1139</v>
      </c>
      <c r="D89" s="501" t="s">
        <v>1140</v>
      </c>
      <c r="E89" s="375" t="s">
        <v>160</v>
      </c>
      <c r="F89" s="372" t="s">
        <v>475</v>
      </c>
      <c r="G89" s="462"/>
      <c r="H89" s="445" t="s">
        <v>25</v>
      </c>
      <c r="I89" s="371">
        <f>IF($F89="X",IF($H89=[1]Tablero!$B$12,[1]Tablero!$A$12,IF($H89=[1]Tablero!$B$13,[1]Tablero!$A$13,IF($H89=[1]Tablero!$B$14,[1]Tablero!$A$14,IF($H89=[1]Tablero!$B$15,[1]Tablero!$A$15,)))))</f>
        <v>3</v>
      </c>
      <c r="J89" s="371" t="b">
        <f>IF($G89="X",IF($H89=[1]Tablero!$E$12,[1]Tablero!$D$12,IF($H89=[1]Tablero!$E$13,[1]Tablero!$D$13,IF($H89=[1]Tablero!$E$14,[1]Tablero!$D$14,IF($H89=[1]Tablero!$E$15,[1]Tablero!$D$15,)))))</f>
        <v>0</v>
      </c>
      <c r="K89" s="490">
        <f t="shared" si="9"/>
        <v>1.9999999999999997E-2</v>
      </c>
      <c r="L89" s="490">
        <f t="shared" si="10"/>
        <v>0</v>
      </c>
      <c r="M89" s="446">
        <v>0.04</v>
      </c>
      <c r="N89" s="447">
        <f t="shared" si="8"/>
        <v>6.6666666666666662E-3</v>
      </c>
      <c r="O89" s="838"/>
      <c r="P89" s="514" t="s">
        <v>133</v>
      </c>
      <c r="Q89" s="514" t="s">
        <v>46</v>
      </c>
      <c r="R89" s="514" t="s">
        <v>53</v>
      </c>
      <c r="S89" s="600" t="s">
        <v>63</v>
      </c>
    </row>
    <row r="90" spans="1:19" ht="83.25" customHeight="1" x14ac:dyDescent="0.25">
      <c r="A90" s="803"/>
      <c r="B90" s="461">
        <v>18</v>
      </c>
      <c r="C90" s="427" t="s">
        <v>1141</v>
      </c>
      <c r="D90" s="465" t="s">
        <v>1142</v>
      </c>
      <c r="E90" s="375" t="s">
        <v>196</v>
      </c>
      <c r="F90" s="372"/>
      <c r="G90" s="462" t="s">
        <v>475</v>
      </c>
      <c r="H90" s="445" t="s">
        <v>22</v>
      </c>
      <c r="I90" s="371" t="b">
        <f>IF($F90="X",IF($H90=[1]Tablero!$B$12,[1]Tablero!$A$12,IF($H90=[1]Tablero!$B$13,[1]Tablero!$A$13,IF($H90=[1]Tablero!$B$14,[1]Tablero!$A$14,IF($H90=[1]Tablero!$B$15,[1]Tablero!$A$15,)))))</f>
        <v>0</v>
      </c>
      <c r="J90" s="371">
        <f>IF($G90="X",IF($H90=[1]Tablero!$E$12,[1]Tablero!$D$12,IF($H90=[1]Tablero!$E$13,[1]Tablero!$D$13,IF($H90=[1]Tablero!$E$14,[1]Tablero!$D$14,IF($H90=[1]Tablero!$E$15,[1]Tablero!$D$15,)))))</f>
        <v>1</v>
      </c>
      <c r="K90" s="490">
        <f t="shared" si="9"/>
        <v>0</v>
      </c>
      <c r="L90" s="490">
        <f t="shared" si="10"/>
        <v>6.6666666666666662E-3</v>
      </c>
      <c r="M90" s="446">
        <v>0.04</v>
      </c>
      <c r="N90" s="447">
        <f t="shared" si="8"/>
        <v>6.6666666666666662E-3</v>
      </c>
      <c r="O90" s="838"/>
      <c r="P90" s="514" t="s">
        <v>133</v>
      </c>
      <c r="Q90" s="514" t="s">
        <v>133</v>
      </c>
      <c r="R90" s="514" t="s">
        <v>53</v>
      </c>
      <c r="S90" s="600" t="s">
        <v>63</v>
      </c>
    </row>
    <row r="91" spans="1:19" ht="42.75" x14ac:dyDescent="0.25">
      <c r="A91" s="803"/>
      <c r="B91" s="461">
        <v>19</v>
      </c>
      <c r="C91" s="427" t="s">
        <v>1143</v>
      </c>
      <c r="D91" s="505" t="s">
        <v>1144</v>
      </c>
      <c r="E91" s="375" t="s">
        <v>196</v>
      </c>
      <c r="F91" s="372"/>
      <c r="G91" s="462" t="s">
        <v>475</v>
      </c>
      <c r="H91" s="445" t="s">
        <v>25</v>
      </c>
      <c r="I91" s="371" t="b">
        <f>IF($F91="X",IF($H91=[1]Tablero!$B$12,[1]Tablero!$A$12,IF($H91=[1]Tablero!$B$13,[1]Tablero!$A$13,IF($H91=[1]Tablero!$B$14,[1]Tablero!$A$14,IF($H91=[1]Tablero!$B$15,[1]Tablero!$A$15,)))))</f>
        <v>0</v>
      </c>
      <c r="J91" s="371">
        <f>IF($G91="X",IF($H91=[1]Tablero!$E$12,[1]Tablero!$D$12,IF($H91=[1]Tablero!$E$13,[1]Tablero!$D$13,IF($H91=[1]Tablero!$E$14,[1]Tablero!$D$14,IF($H91=[1]Tablero!$E$15,[1]Tablero!$D$15,)))))</f>
        <v>2</v>
      </c>
      <c r="K91" s="490">
        <f t="shared" si="9"/>
        <v>0</v>
      </c>
      <c r="L91" s="490">
        <f t="shared" si="10"/>
        <v>6.6666666666666662E-3</v>
      </c>
      <c r="M91" s="446">
        <v>0.02</v>
      </c>
      <c r="N91" s="447">
        <f t="shared" si="8"/>
        <v>3.3333333333333331E-3</v>
      </c>
      <c r="O91" s="838"/>
      <c r="P91" s="514" t="s">
        <v>133</v>
      </c>
      <c r="Q91" s="514" t="s">
        <v>133</v>
      </c>
      <c r="R91" s="514" t="s">
        <v>53</v>
      </c>
      <c r="S91" s="600" t="s">
        <v>63</v>
      </c>
    </row>
    <row r="92" spans="1:19" ht="28.5" x14ac:dyDescent="0.25">
      <c r="A92" s="803"/>
      <c r="B92" s="461">
        <v>20</v>
      </c>
      <c r="C92" s="374" t="s">
        <v>1145</v>
      </c>
      <c r="D92" s="501" t="s">
        <v>1146</v>
      </c>
      <c r="E92" s="519" t="s">
        <v>160</v>
      </c>
      <c r="F92" s="372" t="s">
        <v>475</v>
      </c>
      <c r="G92" s="462"/>
      <c r="H92" s="463" t="s">
        <v>25</v>
      </c>
      <c r="I92" s="371">
        <f>IF($F92="X",IF($H92=[1]Tablero!$B$12,[1]Tablero!$A$12,IF($H92=[1]Tablero!$B$13,[1]Tablero!$A$13,IF($H92=[1]Tablero!$B$14,[1]Tablero!$A$14,IF($H92=[1]Tablero!$B$15,[1]Tablero!$A$15,)))))</f>
        <v>3</v>
      </c>
      <c r="J92" s="371" t="b">
        <f>IF($G92="X",IF($H92=[1]Tablero!$E$12,[1]Tablero!$D$12,IF($H92=[1]Tablero!$E$13,[1]Tablero!$D$13,IF($H92=[1]Tablero!$E$14,[1]Tablero!$D$14,IF($H92=[1]Tablero!$E$15,[1]Tablero!$D$15,)))))</f>
        <v>0</v>
      </c>
      <c r="K92" s="490">
        <f t="shared" si="9"/>
        <v>1.9999999999999997E-2</v>
      </c>
      <c r="L92" s="490">
        <f t="shared" si="10"/>
        <v>0</v>
      </c>
      <c r="M92" s="449">
        <v>0.04</v>
      </c>
      <c r="N92" s="447">
        <f>M92*$M$163</f>
        <v>6.6666666666666662E-3</v>
      </c>
      <c r="O92" s="838"/>
      <c r="P92" s="514" t="s">
        <v>2259</v>
      </c>
      <c r="Q92" s="514" t="s">
        <v>2259</v>
      </c>
      <c r="R92" s="514" t="s">
        <v>2258</v>
      </c>
      <c r="S92" s="600" t="s">
        <v>63</v>
      </c>
    </row>
    <row r="93" spans="1:19" ht="28.5" x14ac:dyDescent="0.25">
      <c r="A93" s="803"/>
      <c r="B93" s="461">
        <v>21</v>
      </c>
      <c r="C93" s="374" t="s">
        <v>1147</v>
      </c>
      <c r="D93" s="501" t="s">
        <v>1148</v>
      </c>
      <c r="E93" s="519" t="s">
        <v>196</v>
      </c>
      <c r="F93" s="372" t="s">
        <v>475</v>
      </c>
      <c r="G93" s="462"/>
      <c r="H93" s="463" t="s">
        <v>25</v>
      </c>
      <c r="I93" s="371">
        <f>IF($F93="X",IF($H93=[1]Tablero!$B$12,[1]Tablero!$A$12,IF($H93=[1]Tablero!$B$13,[1]Tablero!$A$13,IF($H93=[1]Tablero!$B$14,[1]Tablero!$A$14,IF($H93=[1]Tablero!$B$15,[1]Tablero!$A$15,)))))</f>
        <v>3</v>
      </c>
      <c r="J93" s="371" t="b">
        <f>IF($G93="X",IF($H93=[1]Tablero!$E$12,[1]Tablero!$D$12,IF($H93=[1]Tablero!$E$13,[1]Tablero!$D$13,IF($H93=[1]Tablero!$E$14,[1]Tablero!$D$14,IF($H93=[1]Tablero!$E$15,[1]Tablero!$D$15,)))))</f>
        <v>0</v>
      </c>
      <c r="K93" s="490">
        <f t="shared" si="9"/>
        <v>1.9999999999999997E-2</v>
      </c>
      <c r="L93" s="490">
        <f t="shared" si="10"/>
        <v>0</v>
      </c>
      <c r="M93" s="446">
        <v>0.04</v>
      </c>
      <c r="N93" s="447">
        <f t="shared" si="8"/>
        <v>6.6666666666666662E-3</v>
      </c>
      <c r="O93" s="838"/>
      <c r="P93" s="514" t="s">
        <v>2259</v>
      </c>
      <c r="Q93" s="514" t="s">
        <v>2259</v>
      </c>
      <c r="R93" s="514" t="s">
        <v>2258</v>
      </c>
      <c r="S93" s="600" t="s">
        <v>108</v>
      </c>
    </row>
    <row r="94" spans="1:19" ht="28.5" x14ac:dyDescent="0.25">
      <c r="A94" s="803"/>
      <c r="B94" s="461">
        <v>22</v>
      </c>
      <c r="C94" s="427" t="s">
        <v>1149</v>
      </c>
      <c r="D94" s="501" t="s">
        <v>1150</v>
      </c>
      <c r="E94" s="519" t="s">
        <v>196</v>
      </c>
      <c r="F94" s="372" t="s">
        <v>475</v>
      </c>
      <c r="G94" s="462"/>
      <c r="H94" s="463" t="s">
        <v>25</v>
      </c>
      <c r="I94" s="371">
        <f>IF($F94="X",IF($H94=[1]Tablero!$B$12,[1]Tablero!$A$12,IF($H94=[1]Tablero!$B$13,[1]Tablero!$A$13,IF($H94=[1]Tablero!$B$14,[1]Tablero!$A$14,IF($H94=[1]Tablero!$B$15,[1]Tablero!$A$15,)))))</f>
        <v>3</v>
      </c>
      <c r="J94" s="371" t="b">
        <f>IF($G94="X",IF($H94=[1]Tablero!$E$12,[1]Tablero!$D$12,IF($H94=[1]Tablero!$E$13,[1]Tablero!$D$13,IF($H94=[1]Tablero!$E$14,[1]Tablero!$D$14,IF($H94=[1]Tablero!$E$15,[1]Tablero!$D$15,)))))</f>
        <v>0</v>
      </c>
      <c r="K94" s="490">
        <f t="shared" si="9"/>
        <v>1.9999999999999997E-2</v>
      </c>
      <c r="L94" s="490">
        <f t="shared" si="10"/>
        <v>0</v>
      </c>
      <c r="M94" s="449">
        <v>0.04</v>
      </c>
      <c r="N94" s="447">
        <f t="shared" si="8"/>
        <v>6.6666666666666662E-3</v>
      </c>
      <c r="O94" s="838"/>
      <c r="P94" s="514" t="s">
        <v>47</v>
      </c>
      <c r="Q94" s="514" t="s">
        <v>133</v>
      </c>
      <c r="R94" s="514" t="s">
        <v>53</v>
      </c>
      <c r="S94" s="600" t="s">
        <v>63</v>
      </c>
    </row>
    <row r="95" spans="1:19" ht="42.75" x14ac:dyDescent="0.25">
      <c r="A95" s="803"/>
      <c r="B95" s="461">
        <v>23</v>
      </c>
      <c r="C95" s="427" t="s">
        <v>1151</v>
      </c>
      <c r="D95" s="503" t="s">
        <v>1152</v>
      </c>
      <c r="E95" s="519" t="s">
        <v>196</v>
      </c>
      <c r="F95" s="372"/>
      <c r="G95" s="462" t="s">
        <v>475</v>
      </c>
      <c r="H95" s="445" t="s">
        <v>25</v>
      </c>
      <c r="I95" s="371" t="b">
        <f>IF($F95="X",IF($H95=[1]Tablero!$B$12,[1]Tablero!$A$12,IF($H95=[1]Tablero!$B$13,[1]Tablero!$A$13,IF($H95=[1]Tablero!$B$14,[1]Tablero!$A$14,IF($H95=[1]Tablero!$B$15,[1]Tablero!$A$15,)))))</f>
        <v>0</v>
      </c>
      <c r="J95" s="371">
        <f>IF($G95="X",IF($H95=[1]Tablero!$E$12,[1]Tablero!$D$12,IF($H95=[1]Tablero!$E$13,[1]Tablero!$D$13,IF($H95=[1]Tablero!$E$14,[1]Tablero!$D$14,IF($H95=[1]Tablero!$E$15,[1]Tablero!$D$15,)))))</f>
        <v>2</v>
      </c>
      <c r="K95" s="490">
        <f t="shared" si="9"/>
        <v>0</v>
      </c>
      <c r="L95" s="490">
        <f t="shared" si="10"/>
        <v>6.6666666666666662E-3</v>
      </c>
      <c r="M95" s="446">
        <v>0.02</v>
      </c>
      <c r="N95" s="447">
        <f t="shared" si="8"/>
        <v>3.3333333333333331E-3</v>
      </c>
      <c r="O95" s="838"/>
      <c r="P95" s="514" t="s">
        <v>47</v>
      </c>
      <c r="Q95" s="514" t="s">
        <v>133</v>
      </c>
      <c r="R95" s="514" t="s">
        <v>53</v>
      </c>
      <c r="S95" s="600" t="s">
        <v>63</v>
      </c>
    </row>
    <row r="96" spans="1:19" ht="42.75" x14ac:dyDescent="0.25">
      <c r="A96" s="803"/>
      <c r="B96" s="461">
        <v>24</v>
      </c>
      <c r="C96" s="374" t="s">
        <v>1153</v>
      </c>
      <c r="D96" s="503" t="s">
        <v>1154</v>
      </c>
      <c r="E96" s="519" t="s">
        <v>196</v>
      </c>
      <c r="F96" s="372"/>
      <c r="G96" s="462" t="s">
        <v>475</v>
      </c>
      <c r="H96" s="445" t="s">
        <v>25</v>
      </c>
      <c r="I96" s="371" t="b">
        <f>IF($F96="X",IF($H96=[1]Tablero!$B$12,[1]Tablero!$A$12,IF($H96=[1]Tablero!$B$13,[1]Tablero!$A$13,IF($H96=[1]Tablero!$B$14,[1]Tablero!$A$14,IF($H96=[1]Tablero!$B$15,[1]Tablero!$A$15,)))))</f>
        <v>0</v>
      </c>
      <c r="J96" s="371">
        <f>IF($G96="X",IF($H96=[1]Tablero!$E$12,[1]Tablero!$D$12,IF($H96=[1]Tablero!$E$13,[1]Tablero!$D$13,IF($H96=[1]Tablero!$E$14,[1]Tablero!$D$14,IF($H96=[1]Tablero!$E$15,[1]Tablero!$D$15,)))))</f>
        <v>2</v>
      </c>
      <c r="K96" s="490">
        <f t="shared" si="9"/>
        <v>0</v>
      </c>
      <c r="L96" s="490">
        <f t="shared" si="10"/>
        <v>9.9999999999999985E-3</v>
      </c>
      <c r="M96" s="446">
        <v>0.03</v>
      </c>
      <c r="N96" s="447">
        <f t="shared" si="8"/>
        <v>4.9999999999999992E-3</v>
      </c>
      <c r="O96" s="838"/>
      <c r="P96" s="514" t="s">
        <v>47</v>
      </c>
      <c r="Q96" s="514" t="s">
        <v>133</v>
      </c>
      <c r="R96" s="514" t="s">
        <v>53</v>
      </c>
      <c r="S96" s="600" t="s">
        <v>63</v>
      </c>
    </row>
    <row r="97" spans="1:19" ht="62.25" customHeight="1" x14ac:dyDescent="0.25">
      <c r="A97" s="803"/>
      <c r="B97" s="461">
        <v>25</v>
      </c>
      <c r="C97" s="374" t="s">
        <v>1155</v>
      </c>
      <c r="D97" s="503" t="s">
        <v>1156</v>
      </c>
      <c r="E97" s="519" t="s">
        <v>196</v>
      </c>
      <c r="F97" s="372" t="s">
        <v>475</v>
      </c>
      <c r="G97" s="462"/>
      <c r="H97" s="445" t="s">
        <v>22</v>
      </c>
      <c r="I97" s="371">
        <f>IF($F97="X",IF($H97=[1]Tablero!$B$12,[1]Tablero!$A$12,IF($H97=[1]Tablero!$B$13,[1]Tablero!$A$13,IF($H97=[1]Tablero!$B$14,[1]Tablero!$A$14,IF($H97=[1]Tablero!$B$15,[1]Tablero!$A$15,)))))</f>
        <v>4</v>
      </c>
      <c r="J97" s="371" t="b">
        <f>IF($G97="X",IF($H97=[1]Tablero!$E$12,[1]Tablero!$D$12,IF($H97=[1]Tablero!$E$13,[1]Tablero!$D$13,IF($H97=[1]Tablero!$E$14,[1]Tablero!$D$14,IF($H97=[1]Tablero!$E$15,[1]Tablero!$D$15,)))))</f>
        <v>0</v>
      </c>
      <c r="K97" s="490">
        <f t="shared" si="9"/>
        <v>3.3333333333333333E-2</v>
      </c>
      <c r="L97" s="490">
        <f t="shared" si="10"/>
        <v>0</v>
      </c>
      <c r="M97" s="446">
        <v>0.05</v>
      </c>
      <c r="N97" s="447">
        <f t="shared" si="8"/>
        <v>8.3333333333333332E-3</v>
      </c>
      <c r="O97" s="838"/>
      <c r="P97" s="514" t="s">
        <v>71</v>
      </c>
      <c r="Q97" s="514" t="s">
        <v>133</v>
      </c>
      <c r="R97" s="514" t="s">
        <v>53</v>
      </c>
      <c r="S97" s="600" t="s">
        <v>63</v>
      </c>
    </row>
    <row r="98" spans="1:19" ht="71.25" x14ac:dyDescent="0.25">
      <c r="A98" s="803"/>
      <c r="B98" s="461">
        <v>26</v>
      </c>
      <c r="C98" s="427" t="s">
        <v>1157</v>
      </c>
      <c r="D98" s="427" t="s">
        <v>1158</v>
      </c>
      <c r="E98" s="371" t="s">
        <v>170</v>
      </c>
      <c r="F98" s="372" t="s">
        <v>475</v>
      </c>
      <c r="G98" s="372"/>
      <c r="H98" s="372" t="s">
        <v>22</v>
      </c>
      <c r="I98" s="371">
        <f>IF($F98="X",IF($H98=[1]Tablero!$B$12,[1]Tablero!$A$12,IF($H98=[1]Tablero!$B$13,[1]Tablero!$A$13,IF($H98=[1]Tablero!$B$14,[1]Tablero!$A$14,IF($H98=[1]Tablero!$B$15,[1]Tablero!$A$15,)))))</f>
        <v>4</v>
      </c>
      <c r="J98" s="371" t="b">
        <f>IF($G98="X",IF($H98=[1]Tablero!$E$12,[1]Tablero!$D$12,IF($H98=[1]Tablero!$E$13,[1]Tablero!$D$13,IF($H98=[1]Tablero!$E$14,[1]Tablero!$D$14,IF($H98=[1]Tablero!$E$15,[1]Tablero!$D$15,)))))</f>
        <v>0</v>
      </c>
      <c r="K98" s="490">
        <f t="shared" si="9"/>
        <v>3.3333333333333333E-2</v>
      </c>
      <c r="L98" s="490">
        <f t="shared" si="10"/>
        <v>0</v>
      </c>
      <c r="M98" s="446">
        <v>0.05</v>
      </c>
      <c r="N98" s="447">
        <f t="shared" si="8"/>
        <v>8.3333333333333332E-3</v>
      </c>
      <c r="O98" s="838"/>
      <c r="P98" s="514" t="s">
        <v>142</v>
      </c>
      <c r="Q98" s="514" t="s">
        <v>142</v>
      </c>
      <c r="R98" s="514" t="s">
        <v>104</v>
      </c>
      <c r="S98" s="600" t="s">
        <v>119</v>
      </c>
    </row>
    <row r="99" spans="1:19" ht="96.75" customHeight="1" x14ac:dyDescent="0.25">
      <c r="A99" s="803"/>
      <c r="B99" s="461">
        <v>27</v>
      </c>
      <c r="C99" s="427" t="s">
        <v>1159</v>
      </c>
      <c r="D99" s="427" t="s">
        <v>1160</v>
      </c>
      <c r="E99" s="375" t="s">
        <v>196</v>
      </c>
      <c r="F99" s="372"/>
      <c r="G99" s="372" t="s">
        <v>475</v>
      </c>
      <c r="H99" s="445" t="s">
        <v>22</v>
      </c>
      <c r="I99" s="371" t="b">
        <f>IF($F99="X",IF($H99=[1]Tablero!$B$12,[1]Tablero!$A$12,IF($H99=[1]Tablero!$B$13,[1]Tablero!$A$13,IF($H99=[1]Tablero!$B$14,[1]Tablero!$A$14,IF($H99=[1]Tablero!$B$15,[1]Tablero!$A$15,)))))</f>
        <v>0</v>
      </c>
      <c r="J99" s="371">
        <f>IF($G99="X",IF($H99=[1]Tablero!$E$12,[1]Tablero!$D$12,IF($H99=[1]Tablero!$E$13,[1]Tablero!$D$13,IF($H99=[1]Tablero!$E$14,[1]Tablero!$D$14,IF($H99=[1]Tablero!$E$15,[1]Tablero!$D$15,)))))</f>
        <v>1</v>
      </c>
      <c r="K99" s="490">
        <f t="shared" si="9"/>
        <v>0</v>
      </c>
      <c r="L99" s="490">
        <f t="shared" si="10"/>
        <v>6.6666666666666662E-3</v>
      </c>
      <c r="M99" s="446">
        <v>0.04</v>
      </c>
      <c r="N99" s="447">
        <f t="shared" si="8"/>
        <v>6.6666666666666662E-3</v>
      </c>
      <c r="O99" s="838"/>
      <c r="P99" s="514" t="s">
        <v>77</v>
      </c>
      <c r="Q99" s="514" t="s">
        <v>46</v>
      </c>
      <c r="R99" s="514" t="s">
        <v>59</v>
      </c>
      <c r="S99" s="600" t="s">
        <v>88</v>
      </c>
    </row>
    <row r="100" spans="1:19" ht="69.75" customHeight="1" thickBot="1" x14ac:dyDescent="0.3">
      <c r="A100" s="804"/>
      <c r="B100" s="464">
        <v>28</v>
      </c>
      <c r="C100" s="483" t="s">
        <v>1161</v>
      </c>
      <c r="D100" s="483" t="s">
        <v>1162</v>
      </c>
      <c r="E100" s="521" t="s">
        <v>160</v>
      </c>
      <c r="F100" s="452" t="s">
        <v>475</v>
      </c>
      <c r="G100" s="453"/>
      <c r="H100" s="453" t="s">
        <v>22</v>
      </c>
      <c r="I100" s="495">
        <f>IF($F100="X",IF($H100=[1]Tablero!$B$12,[1]Tablero!$A$12,IF($H100=[1]Tablero!$B$13,[1]Tablero!$A$13,IF($H100=[1]Tablero!$B$14,[1]Tablero!$A$14,IF($H100=[1]Tablero!$B$15,[1]Tablero!$A$15,)))))</f>
        <v>4</v>
      </c>
      <c r="J100" s="495" t="b">
        <f>IF($G100="X",IF($H100=[1]Tablero!$E$12,[1]Tablero!$D$12,IF($H100=[1]Tablero!$E$13,[1]Tablero!$D$13,IF($H100=[1]Tablero!$E$14,[1]Tablero!$D$14,IF($H100=[1]Tablero!$E$15,[1]Tablero!$D$15,)))))</f>
        <v>0</v>
      </c>
      <c r="K100" s="480">
        <f t="shared" si="9"/>
        <v>3.3333333333333333E-2</v>
      </c>
      <c r="L100" s="480">
        <f t="shared" si="10"/>
        <v>0</v>
      </c>
      <c r="M100" s="455">
        <v>0.05</v>
      </c>
      <c r="N100" s="456">
        <f t="shared" si="8"/>
        <v>8.3333333333333332E-3</v>
      </c>
      <c r="O100" s="839"/>
      <c r="P100" s="516" t="s">
        <v>123</v>
      </c>
      <c r="Q100" s="516" t="s">
        <v>123</v>
      </c>
      <c r="R100" s="516" t="s">
        <v>56</v>
      </c>
      <c r="S100" s="605" t="s">
        <v>88</v>
      </c>
    </row>
    <row r="101" spans="1:19" ht="59.25" customHeight="1" x14ac:dyDescent="0.25">
      <c r="A101" s="848" t="s">
        <v>379</v>
      </c>
      <c r="B101" s="458">
        <v>1</v>
      </c>
      <c r="C101" s="484" t="s">
        <v>1163</v>
      </c>
      <c r="D101" s="486" t="s">
        <v>1164</v>
      </c>
      <c r="E101" s="487" t="s">
        <v>196</v>
      </c>
      <c r="F101" s="459" t="s">
        <v>475</v>
      </c>
      <c r="G101" s="459"/>
      <c r="H101" s="440" t="s">
        <v>22</v>
      </c>
      <c r="I101" s="487">
        <f>IF($F101="X",IF($H101=[1]Tablero!$B$12,[1]Tablero!$A$12,IF($H101=[1]Tablero!$B$13,[1]Tablero!$A$13,IF($H101=[1]Tablero!$B$14,[1]Tablero!$A$14,IF($H101=[1]Tablero!$B$15,[1]Tablero!$A$15,)))))</f>
        <v>4</v>
      </c>
      <c r="J101" s="487" t="b">
        <f>IF($G101="X",IF($H101=[1]Tablero!$E$12,[1]Tablero!$D$12,IF($H101=[1]Tablero!$E$13,[1]Tablero!$D$13,IF($H101=[1]Tablero!$E$14,[1]Tablero!$D$14,IF($H101=[1]Tablero!$E$15,[1]Tablero!$D$15,)))))</f>
        <v>0</v>
      </c>
      <c r="K101" s="488">
        <f t="shared" si="9"/>
        <v>4.6666666666666669E-2</v>
      </c>
      <c r="L101" s="488">
        <f t="shared" si="10"/>
        <v>0</v>
      </c>
      <c r="M101" s="443">
        <v>7.0000000000000007E-2</v>
      </c>
      <c r="N101" s="444">
        <f t="shared" si="8"/>
        <v>1.1666666666666667E-2</v>
      </c>
      <c r="O101" s="837">
        <f>SUM(M101:M124)</f>
        <v>1.0400000000000005</v>
      </c>
      <c r="P101" s="513" t="s">
        <v>50</v>
      </c>
      <c r="Q101" s="513" t="s">
        <v>71</v>
      </c>
      <c r="R101" s="513" t="s">
        <v>2257</v>
      </c>
      <c r="S101" s="604" t="s">
        <v>48</v>
      </c>
    </row>
    <row r="102" spans="1:19" ht="90" customHeight="1" x14ac:dyDescent="0.25">
      <c r="A102" s="842"/>
      <c r="B102" s="461">
        <v>2</v>
      </c>
      <c r="C102" s="427" t="s">
        <v>1165</v>
      </c>
      <c r="D102" s="427" t="s">
        <v>1166</v>
      </c>
      <c r="E102" s="375" t="s">
        <v>196</v>
      </c>
      <c r="F102" s="372" t="s">
        <v>475</v>
      </c>
      <c r="G102" s="372"/>
      <c r="H102" s="445" t="s">
        <v>25</v>
      </c>
      <c r="I102" s="371">
        <f>IF($F102="X",IF($H102=[1]Tablero!$B$12,[1]Tablero!$A$12,IF($H102=[1]Tablero!$B$13,[1]Tablero!$A$13,IF($H102=[1]Tablero!$B$14,[1]Tablero!$A$14,IF($H102=[1]Tablero!$B$15,[1]Tablero!$A$15,)))))</f>
        <v>3</v>
      </c>
      <c r="J102" s="371" t="b">
        <f>IF($G102="X",IF($H102=[1]Tablero!$E$12,[1]Tablero!$D$12,IF($H102=[1]Tablero!$E$13,[1]Tablero!$D$13,IF($H102=[1]Tablero!$E$14,[1]Tablero!$D$14,IF($H102=[1]Tablero!$E$15,[1]Tablero!$D$15,)))))</f>
        <v>0</v>
      </c>
      <c r="K102" s="490">
        <f t="shared" si="9"/>
        <v>1.9999999999999997E-2</v>
      </c>
      <c r="L102" s="490">
        <f t="shared" si="10"/>
        <v>0</v>
      </c>
      <c r="M102" s="446">
        <v>0.04</v>
      </c>
      <c r="N102" s="447">
        <f t="shared" si="8"/>
        <v>6.6666666666666662E-3</v>
      </c>
      <c r="O102" s="838"/>
      <c r="P102" s="514" t="s">
        <v>142</v>
      </c>
      <c r="Q102" s="514" t="s">
        <v>71</v>
      </c>
      <c r="R102" s="514" t="s">
        <v>84</v>
      </c>
      <c r="S102" s="600" t="s">
        <v>102</v>
      </c>
    </row>
    <row r="103" spans="1:19" ht="138.75" customHeight="1" x14ac:dyDescent="0.25">
      <c r="A103" s="842"/>
      <c r="B103" s="461">
        <v>3</v>
      </c>
      <c r="C103" s="427" t="s">
        <v>1167</v>
      </c>
      <c r="D103" s="398" t="s">
        <v>1168</v>
      </c>
      <c r="E103" s="375" t="s">
        <v>196</v>
      </c>
      <c r="F103" s="372" t="s">
        <v>475</v>
      </c>
      <c r="G103" s="372"/>
      <c r="H103" s="445" t="s">
        <v>25</v>
      </c>
      <c r="I103" s="371">
        <f>IF($F103="X",IF($H103=[1]Tablero!$B$12,[1]Tablero!$A$12,IF($H103=[1]Tablero!$B$13,[1]Tablero!$A$13,IF($H103=[1]Tablero!$B$14,[1]Tablero!$A$14,IF($H103=[1]Tablero!$B$15,[1]Tablero!$A$15,)))))</f>
        <v>3</v>
      </c>
      <c r="J103" s="371" t="b">
        <f>IF($G103="X",IF($H103=[1]Tablero!$E$12,[1]Tablero!$D$12,IF($H103=[1]Tablero!$E$13,[1]Tablero!$D$13,IF($H103=[1]Tablero!$E$14,[1]Tablero!$D$14,IF($H103=[1]Tablero!$E$15,[1]Tablero!$D$15,)))))</f>
        <v>0</v>
      </c>
      <c r="K103" s="490">
        <f t="shared" si="9"/>
        <v>1.9999999999999997E-2</v>
      </c>
      <c r="L103" s="490">
        <f t="shared" si="10"/>
        <v>0</v>
      </c>
      <c r="M103" s="446">
        <v>0.04</v>
      </c>
      <c r="N103" s="447">
        <f t="shared" si="8"/>
        <v>6.6666666666666662E-3</v>
      </c>
      <c r="O103" s="838"/>
      <c r="P103" s="514" t="s">
        <v>147</v>
      </c>
      <c r="Q103" s="514" t="s">
        <v>147</v>
      </c>
      <c r="R103" s="514" t="s">
        <v>84</v>
      </c>
      <c r="S103" s="600" t="s">
        <v>102</v>
      </c>
    </row>
    <row r="104" spans="1:19" ht="93" customHeight="1" x14ac:dyDescent="0.25">
      <c r="A104" s="842"/>
      <c r="B104" s="461">
        <v>4</v>
      </c>
      <c r="C104" s="427" t="s">
        <v>1169</v>
      </c>
      <c r="D104" s="427" t="s">
        <v>1170</v>
      </c>
      <c r="E104" s="375" t="s">
        <v>196</v>
      </c>
      <c r="F104" s="372" t="s">
        <v>475</v>
      </c>
      <c r="G104" s="372"/>
      <c r="H104" s="445" t="s">
        <v>25</v>
      </c>
      <c r="I104" s="371">
        <f>IF($F104="X",IF($H104=[1]Tablero!$B$12,[1]Tablero!$A$12,IF($H104=[1]Tablero!$B$13,[1]Tablero!$A$13,IF($H104=[1]Tablero!$B$14,[1]Tablero!$A$14,IF($H104=[1]Tablero!$B$15,[1]Tablero!$A$15,)))))</f>
        <v>3</v>
      </c>
      <c r="J104" s="371" t="b">
        <f>IF($G104="X",IF($H104=[1]Tablero!$E$12,[1]Tablero!$D$12,IF($H104=[1]Tablero!$E$13,[1]Tablero!$D$13,IF($H104=[1]Tablero!$E$14,[1]Tablero!$D$14,IF($H104=[1]Tablero!$E$15,[1]Tablero!$D$15,)))))</f>
        <v>0</v>
      </c>
      <c r="K104" s="490">
        <f t="shared" si="9"/>
        <v>1.9999999999999997E-2</v>
      </c>
      <c r="L104" s="490">
        <f t="shared" si="10"/>
        <v>0</v>
      </c>
      <c r="M104" s="446">
        <v>0.04</v>
      </c>
      <c r="N104" s="447">
        <f t="shared" si="8"/>
        <v>6.6666666666666662E-3</v>
      </c>
      <c r="O104" s="838"/>
      <c r="P104" s="514" t="s">
        <v>147</v>
      </c>
      <c r="Q104" s="514" t="s">
        <v>147</v>
      </c>
      <c r="R104" s="514" t="s">
        <v>84</v>
      </c>
      <c r="S104" s="600" t="s">
        <v>102</v>
      </c>
    </row>
    <row r="105" spans="1:19" ht="28.5" x14ac:dyDescent="0.25">
      <c r="A105" s="842"/>
      <c r="B105" s="461">
        <v>5</v>
      </c>
      <c r="C105" s="386" t="s">
        <v>1171</v>
      </c>
      <c r="D105" s="384" t="s">
        <v>1172</v>
      </c>
      <c r="E105" s="375" t="s">
        <v>178</v>
      </c>
      <c r="F105" s="372" t="s">
        <v>475</v>
      </c>
      <c r="G105" s="372"/>
      <c r="H105" s="445" t="s">
        <v>25</v>
      </c>
      <c r="I105" s="371">
        <f>IF($F105="X",IF($H105=[1]Tablero!$B$12,[1]Tablero!$A$12,IF($H105=[1]Tablero!$B$13,[1]Tablero!$A$13,IF($H105=[1]Tablero!$B$14,[1]Tablero!$A$14,IF($H105=[1]Tablero!$B$15,[1]Tablero!$A$15,)))))</f>
        <v>3</v>
      </c>
      <c r="J105" s="371" t="b">
        <f>IF($G105="X",IF($H105=[1]Tablero!$E$12,[1]Tablero!$D$12,IF($H105=[1]Tablero!$E$13,[1]Tablero!$D$13,IF($H105=[1]Tablero!$E$14,[1]Tablero!$D$14,IF($H105=[1]Tablero!$E$15,[1]Tablero!$D$15,)))))</f>
        <v>0</v>
      </c>
      <c r="K105" s="490">
        <f t="shared" si="9"/>
        <v>1.9999999999999997E-2</v>
      </c>
      <c r="L105" s="490">
        <f t="shared" si="10"/>
        <v>0</v>
      </c>
      <c r="M105" s="446">
        <v>0.04</v>
      </c>
      <c r="N105" s="447">
        <f t="shared" si="8"/>
        <v>6.6666666666666662E-3</v>
      </c>
      <c r="O105" s="838"/>
      <c r="P105" s="514" t="s">
        <v>58</v>
      </c>
      <c r="Q105" s="514" t="s">
        <v>71</v>
      </c>
      <c r="R105" s="514" t="s">
        <v>72</v>
      </c>
      <c r="S105" s="600" t="s">
        <v>102</v>
      </c>
    </row>
    <row r="106" spans="1:19" ht="73.5" customHeight="1" x14ac:dyDescent="0.25">
      <c r="A106" s="842"/>
      <c r="B106" s="461">
        <v>6</v>
      </c>
      <c r="C106" s="427" t="s">
        <v>1173</v>
      </c>
      <c r="D106" s="427" t="s">
        <v>1174</v>
      </c>
      <c r="E106" s="376" t="s">
        <v>196</v>
      </c>
      <c r="F106" s="372"/>
      <c r="G106" s="372" t="s">
        <v>475</v>
      </c>
      <c r="H106" s="445" t="s">
        <v>25</v>
      </c>
      <c r="I106" s="371" t="b">
        <f>IF($F106="X",IF($H106=[1]Tablero!$B$12,[1]Tablero!$A$12,IF($H106=[1]Tablero!$B$13,[1]Tablero!$A$13,IF($H106=[1]Tablero!$B$14,[1]Tablero!$A$14,IF($H106=[1]Tablero!$B$15,[1]Tablero!$A$15,)))))</f>
        <v>0</v>
      </c>
      <c r="J106" s="371">
        <f>IF($G106="X",IF($H106=[1]Tablero!$E$12,[1]Tablero!$D$12,IF($H106=[1]Tablero!$E$13,[1]Tablero!$D$13,IF($H106=[1]Tablero!$E$14,[1]Tablero!$D$14,IF($H106=[1]Tablero!$E$15,[1]Tablero!$D$15,)))))</f>
        <v>2</v>
      </c>
      <c r="K106" s="490">
        <f t="shared" si="9"/>
        <v>0</v>
      </c>
      <c r="L106" s="490">
        <f t="shared" si="10"/>
        <v>9.9999999999999985E-3</v>
      </c>
      <c r="M106" s="446">
        <v>0.03</v>
      </c>
      <c r="N106" s="447">
        <f t="shared" si="8"/>
        <v>4.9999999999999992E-3</v>
      </c>
      <c r="O106" s="838"/>
      <c r="P106" s="514" t="s">
        <v>147</v>
      </c>
      <c r="Q106" s="514" t="s">
        <v>71</v>
      </c>
      <c r="R106" s="514" t="s">
        <v>84</v>
      </c>
      <c r="S106" s="600" t="s">
        <v>102</v>
      </c>
    </row>
    <row r="107" spans="1:19" ht="90.75" customHeight="1" x14ac:dyDescent="0.25">
      <c r="A107" s="842"/>
      <c r="B107" s="461">
        <v>7</v>
      </c>
      <c r="C107" s="386" t="s">
        <v>1175</v>
      </c>
      <c r="D107" s="427" t="s">
        <v>1176</v>
      </c>
      <c r="E107" s="375" t="s">
        <v>196</v>
      </c>
      <c r="F107" s="372"/>
      <c r="G107" s="372" t="s">
        <v>475</v>
      </c>
      <c r="H107" s="445" t="s">
        <v>25</v>
      </c>
      <c r="I107" s="371" t="b">
        <f>IF($F107="X",IF($H107=[1]Tablero!$B$12,[1]Tablero!$A$12,IF($H107=[1]Tablero!$B$13,[1]Tablero!$A$13,IF($H107=[1]Tablero!$B$14,[1]Tablero!$A$14,IF($H107=[1]Tablero!$B$15,[1]Tablero!$A$15,)))))</f>
        <v>0</v>
      </c>
      <c r="J107" s="371">
        <f>IF($G107="X",IF($H107=[1]Tablero!$E$12,[1]Tablero!$D$12,IF($H107=[1]Tablero!$E$13,[1]Tablero!$D$13,IF($H107=[1]Tablero!$E$14,[1]Tablero!$D$14,IF($H107=[1]Tablero!$E$15,[1]Tablero!$D$15,)))))</f>
        <v>2</v>
      </c>
      <c r="K107" s="490">
        <f t="shared" si="9"/>
        <v>0</v>
      </c>
      <c r="L107" s="490">
        <f t="shared" si="10"/>
        <v>9.9999999999999985E-3</v>
      </c>
      <c r="M107" s="446">
        <v>0.03</v>
      </c>
      <c r="N107" s="447">
        <f t="shared" si="8"/>
        <v>4.9999999999999992E-3</v>
      </c>
      <c r="O107" s="838"/>
      <c r="P107" s="514" t="s">
        <v>77</v>
      </c>
      <c r="Q107" s="514" t="s">
        <v>47</v>
      </c>
      <c r="R107" s="514" t="s">
        <v>59</v>
      </c>
      <c r="S107" s="600" t="s">
        <v>57</v>
      </c>
    </row>
    <row r="108" spans="1:19" ht="57" x14ac:dyDescent="0.25">
      <c r="A108" s="842"/>
      <c r="B108" s="461">
        <v>8</v>
      </c>
      <c r="C108" s="427" t="s">
        <v>1177</v>
      </c>
      <c r="D108" s="427" t="s">
        <v>1178</v>
      </c>
      <c r="E108" s="375" t="s">
        <v>160</v>
      </c>
      <c r="F108" s="372"/>
      <c r="G108" s="372" t="s">
        <v>475</v>
      </c>
      <c r="H108" s="445" t="s">
        <v>25</v>
      </c>
      <c r="I108" s="371" t="b">
        <f>IF($F108="X",IF($H108=[1]Tablero!$B$12,[1]Tablero!$A$12,IF($H108=[1]Tablero!$B$13,[1]Tablero!$A$13,IF($H108=[1]Tablero!$B$14,[1]Tablero!$A$14,IF($H108=[1]Tablero!$B$15,[1]Tablero!$A$15,)))))</f>
        <v>0</v>
      </c>
      <c r="J108" s="371">
        <f>IF($G108="X",IF($H108=[1]Tablero!$E$12,[1]Tablero!$D$12,IF($H108=[1]Tablero!$E$13,[1]Tablero!$D$13,IF($H108=[1]Tablero!$E$14,[1]Tablero!$D$14,IF($H108=[1]Tablero!$E$15,[1]Tablero!$D$15,)))))</f>
        <v>2</v>
      </c>
      <c r="K108" s="490">
        <f t="shared" si="9"/>
        <v>0</v>
      </c>
      <c r="L108" s="490">
        <f t="shared" si="10"/>
        <v>9.9999999999999985E-3</v>
      </c>
      <c r="M108" s="446">
        <v>0.03</v>
      </c>
      <c r="N108" s="447">
        <f t="shared" ref="N108:N142" si="11">M108*$M$163</f>
        <v>4.9999999999999992E-3</v>
      </c>
      <c r="O108" s="838"/>
      <c r="P108" s="514" t="s">
        <v>99</v>
      </c>
      <c r="Q108" s="514" t="s">
        <v>117</v>
      </c>
      <c r="R108" s="514" t="s">
        <v>69</v>
      </c>
      <c r="S108" s="600" t="s">
        <v>48</v>
      </c>
    </row>
    <row r="109" spans="1:19" ht="42.75" x14ac:dyDescent="0.25">
      <c r="A109" s="842"/>
      <c r="B109" s="461">
        <v>9</v>
      </c>
      <c r="C109" s="427" t="s">
        <v>1179</v>
      </c>
      <c r="D109" s="427" t="s">
        <v>1180</v>
      </c>
      <c r="E109" s="375" t="s">
        <v>196</v>
      </c>
      <c r="F109" s="372" t="s">
        <v>475</v>
      </c>
      <c r="G109" s="372"/>
      <c r="H109" s="445" t="s">
        <v>25</v>
      </c>
      <c r="I109" s="371">
        <f>IF($F109="X",IF($H109=[1]Tablero!$B$12,[1]Tablero!$A$12,IF($H109=[1]Tablero!$B$13,[1]Tablero!$A$13,IF($H109=[1]Tablero!$B$14,[1]Tablero!$A$14,IF($H109=[1]Tablero!$B$15,[1]Tablero!$A$15,)))))</f>
        <v>3</v>
      </c>
      <c r="J109" s="371" t="b">
        <f>IF($G109="X",IF($H109=[1]Tablero!$E$12,[1]Tablero!$D$12,IF($H109=[1]Tablero!$E$13,[1]Tablero!$D$13,IF($H109=[1]Tablero!$E$14,[1]Tablero!$D$14,IF($H109=[1]Tablero!$E$15,[1]Tablero!$D$15,)))))</f>
        <v>0</v>
      </c>
      <c r="K109" s="490">
        <f t="shared" ref="K109:K143" si="12">IF($F109="x",$N109*$I109,0)</f>
        <v>1.9999999999999997E-2</v>
      </c>
      <c r="L109" s="490">
        <f t="shared" ref="L109:L143" si="13">IF($G109="x",$N109*$J109,0)</f>
        <v>0</v>
      </c>
      <c r="M109" s="446">
        <v>0.04</v>
      </c>
      <c r="N109" s="447">
        <f t="shared" si="11"/>
        <v>6.6666666666666662E-3</v>
      </c>
      <c r="O109" s="838"/>
      <c r="P109" s="514" t="s">
        <v>68</v>
      </c>
      <c r="Q109" s="514" t="s">
        <v>68</v>
      </c>
      <c r="R109" s="514" t="s">
        <v>100</v>
      </c>
      <c r="S109" s="600" t="s">
        <v>57</v>
      </c>
    </row>
    <row r="110" spans="1:19" ht="71.25" x14ac:dyDescent="0.25">
      <c r="A110" s="842"/>
      <c r="B110" s="461">
        <v>10</v>
      </c>
      <c r="C110" s="427" t="s">
        <v>1181</v>
      </c>
      <c r="D110" s="427" t="s">
        <v>1182</v>
      </c>
      <c r="E110" s="375" t="s">
        <v>196</v>
      </c>
      <c r="F110" s="372"/>
      <c r="G110" s="372" t="s">
        <v>475</v>
      </c>
      <c r="H110" s="445" t="s">
        <v>25</v>
      </c>
      <c r="I110" s="371" t="b">
        <f>IF($F110="X",IF($H110=[1]Tablero!$B$12,[1]Tablero!$A$12,IF($H110=[1]Tablero!$B$13,[1]Tablero!$A$13,IF($H110=[1]Tablero!$B$14,[1]Tablero!$A$14,IF($H110=[1]Tablero!$B$15,[1]Tablero!$A$15,)))))</f>
        <v>0</v>
      </c>
      <c r="J110" s="371">
        <f>IF($G110="X",IF($H110=[1]Tablero!$E$12,[1]Tablero!$D$12,IF($H110=[1]Tablero!$E$13,[1]Tablero!$D$13,IF($H110=[1]Tablero!$E$14,[1]Tablero!$D$14,IF($H110=[1]Tablero!$E$15,[1]Tablero!$D$15,)))))</f>
        <v>2</v>
      </c>
      <c r="K110" s="490">
        <f t="shared" si="12"/>
        <v>0</v>
      </c>
      <c r="L110" s="490">
        <f t="shared" si="13"/>
        <v>9.9999999999999985E-3</v>
      </c>
      <c r="M110" s="446">
        <v>0.03</v>
      </c>
      <c r="N110" s="447">
        <f t="shared" si="11"/>
        <v>4.9999999999999992E-3</v>
      </c>
      <c r="O110" s="838"/>
      <c r="P110" s="514" t="s">
        <v>68</v>
      </c>
      <c r="Q110" s="514" t="s">
        <v>68</v>
      </c>
      <c r="R110" s="514" t="s">
        <v>100</v>
      </c>
      <c r="S110" s="600" t="s">
        <v>57</v>
      </c>
    </row>
    <row r="111" spans="1:19" ht="59.25" customHeight="1" x14ac:dyDescent="0.25">
      <c r="A111" s="842"/>
      <c r="B111" s="461">
        <v>11</v>
      </c>
      <c r="C111" s="427" t="s">
        <v>1183</v>
      </c>
      <c r="D111" s="427" t="s">
        <v>1184</v>
      </c>
      <c r="E111" s="375" t="s">
        <v>160</v>
      </c>
      <c r="F111" s="372"/>
      <c r="G111" s="372" t="s">
        <v>475</v>
      </c>
      <c r="H111" s="445" t="s">
        <v>22</v>
      </c>
      <c r="I111" s="371" t="b">
        <f>IF($F111="X",IF($H111=[1]Tablero!$B$12,[1]Tablero!$A$12,IF($H111=[1]Tablero!$B$13,[1]Tablero!$A$13,IF($H111=[1]Tablero!$B$14,[1]Tablero!$A$14,IF($H111=[1]Tablero!$B$15,[1]Tablero!$A$15,)))))</f>
        <v>0</v>
      </c>
      <c r="J111" s="371">
        <f>IF($G111="X",IF($H111=[1]Tablero!$E$12,[1]Tablero!$D$12,IF($H111=[1]Tablero!$E$13,[1]Tablero!$D$13,IF($H111=[1]Tablero!$E$14,[1]Tablero!$D$14,IF($H111=[1]Tablero!$E$15,[1]Tablero!$D$15,)))))</f>
        <v>1</v>
      </c>
      <c r="K111" s="490">
        <f t="shared" si="12"/>
        <v>0</v>
      </c>
      <c r="L111" s="490">
        <f t="shared" si="13"/>
        <v>9.9999999999999985E-3</v>
      </c>
      <c r="M111" s="446">
        <v>0.06</v>
      </c>
      <c r="N111" s="447">
        <f t="shared" si="11"/>
        <v>9.9999999999999985E-3</v>
      </c>
      <c r="O111" s="838"/>
      <c r="P111" s="514" t="s">
        <v>74</v>
      </c>
      <c r="Q111" s="514" t="s">
        <v>71</v>
      </c>
      <c r="R111" s="514" t="s">
        <v>2257</v>
      </c>
      <c r="S111" s="600" t="s">
        <v>102</v>
      </c>
    </row>
    <row r="112" spans="1:19" ht="28.5" x14ac:dyDescent="0.25">
      <c r="A112" s="842"/>
      <c r="B112" s="461">
        <v>12</v>
      </c>
      <c r="C112" s="386" t="s">
        <v>1171</v>
      </c>
      <c r="D112" s="384" t="s">
        <v>1172</v>
      </c>
      <c r="E112" s="375" t="s">
        <v>178</v>
      </c>
      <c r="F112" s="372" t="s">
        <v>475</v>
      </c>
      <c r="G112" s="372"/>
      <c r="H112" s="445" t="s">
        <v>25</v>
      </c>
      <c r="I112" s="371">
        <f>IF($F112="X",IF($H112=[1]Tablero!$B$12,[1]Tablero!$A$12,IF($H112=[1]Tablero!$B$13,[1]Tablero!$A$13,IF($H112=[1]Tablero!$B$14,[1]Tablero!$A$14,IF($H112=[1]Tablero!$B$15,[1]Tablero!$A$15,)))))</f>
        <v>3</v>
      </c>
      <c r="J112" s="371" t="b">
        <f>IF($G112="X",IF($H112=[1]Tablero!$E$12,[1]Tablero!$D$12,IF($H112=[1]Tablero!$E$13,[1]Tablero!$D$13,IF($H112=[1]Tablero!$E$14,[1]Tablero!$D$14,IF($H112=[1]Tablero!$E$15,[1]Tablero!$D$15,)))))</f>
        <v>0</v>
      </c>
      <c r="K112" s="490">
        <f t="shared" si="12"/>
        <v>1.9999999999999997E-2</v>
      </c>
      <c r="L112" s="490">
        <f t="shared" si="13"/>
        <v>0</v>
      </c>
      <c r="M112" s="446">
        <v>0.04</v>
      </c>
      <c r="N112" s="447">
        <f t="shared" si="11"/>
        <v>6.6666666666666662E-3</v>
      </c>
      <c r="O112" s="838"/>
      <c r="P112" s="514" t="s">
        <v>52</v>
      </c>
      <c r="Q112" s="514" t="s">
        <v>71</v>
      </c>
      <c r="R112" s="514" t="s">
        <v>97</v>
      </c>
      <c r="S112" s="600" t="s">
        <v>102</v>
      </c>
    </row>
    <row r="113" spans="1:19" ht="28.5" x14ac:dyDescent="0.25">
      <c r="A113" s="842"/>
      <c r="B113" s="461">
        <v>13</v>
      </c>
      <c r="C113" s="427" t="s">
        <v>1185</v>
      </c>
      <c r="D113" s="427" t="s">
        <v>1186</v>
      </c>
      <c r="E113" s="375" t="s">
        <v>178</v>
      </c>
      <c r="F113" s="372" t="s">
        <v>475</v>
      </c>
      <c r="G113" s="372"/>
      <c r="H113" s="445" t="s">
        <v>25</v>
      </c>
      <c r="I113" s="371">
        <f>IF($F113="X",IF($H113=[1]Tablero!$B$12,[1]Tablero!$A$12,IF($H113=[1]Tablero!$B$13,[1]Tablero!$A$13,IF($H113=[1]Tablero!$B$14,[1]Tablero!$A$14,IF($H113=[1]Tablero!$B$15,[1]Tablero!$A$15,)))))</f>
        <v>3</v>
      </c>
      <c r="J113" s="371" t="b">
        <f>IF($G113="X",IF($H113=[1]Tablero!$E$12,[1]Tablero!$D$12,IF($H113=[1]Tablero!$E$13,[1]Tablero!$D$13,IF($H113=[1]Tablero!$E$14,[1]Tablero!$D$14,IF($H113=[1]Tablero!$E$15,[1]Tablero!$D$15,)))))</f>
        <v>0</v>
      </c>
      <c r="K113" s="490">
        <f t="shared" si="12"/>
        <v>1.9999999999999997E-2</v>
      </c>
      <c r="L113" s="490">
        <f t="shared" si="13"/>
        <v>0</v>
      </c>
      <c r="M113" s="446">
        <v>0.04</v>
      </c>
      <c r="N113" s="447">
        <f t="shared" si="11"/>
        <v>6.6666666666666662E-3</v>
      </c>
      <c r="O113" s="838"/>
      <c r="P113" s="514" t="s">
        <v>146</v>
      </c>
      <c r="Q113" s="514" t="s">
        <v>46</v>
      </c>
      <c r="R113" s="514" t="s">
        <v>78</v>
      </c>
      <c r="S113" s="600" t="s">
        <v>57</v>
      </c>
    </row>
    <row r="114" spans="1:19" ht="112.5" customHeight="1" x14ac:dyDescent="0.25">
      <c r="A114" s="842"/>
      <c r="B114" s="461">
        <v>14</v>
      </c>
      <c r="C114" s="427" t="s">
        <v>1187</v>
      </c>
      <c r="D114" s="398" t="s">
        <v>1188</v>
      </c>
      <c r="E114" s="375" t="s">
        <v>160</v>
      </c>
      <c r="F114" s="372" t="s">
        <v>475</v>
      </c>
      <c r="G114" s="372"/>
      <c r="H114" s="445" t="s">
        <v>25</v>
      </c>
      <c r="I114" s="371">
        <f>IF($F114="X",IF($H114=[1]Tablero!$B$12,[1]Tablero!$A$12,IF($H114=[1]Tablero!$B$13,[1]Tablero!$A$13,IF($H114=[1]Tablero!$B$14,[1]Tablero!$A$14,IF($H114=[1]Tablero!$B$15,[1]Tablero!$A$15,)))))</f>
        <v>3</v>
      </c>
      <c r="J114" s="371" t="b">
        <f>IF($G114="X",IF($H114=[1]Tablero!$E$12,[1]Tablero!$D$12,IF($H114=[1]Tablero!$E$13,[1]Tablero!$D$13,IF($H114=[1]Tablero!$E$14,[1]Tablero!$D$14,IF($H114=[1]Tablero!$E$15,[1]Tablero!$D$15,)))))</f>
        <v>0</v>
      </c>
      <c r="K114" s="490">
        <f t="shared" si="12"/>
        <v>1.9999999999999997E-2</v>
      </c>
      <c r="L114" s="490">
        <f t="shared" si="13"/>
        <v>0</v>
      </c>
      <c r="M114" s="446">
        <v>0.04</v>
      </c>
      <c r="N114" s="447">
        <f t="shared" si="11"/>
        <v>6.6666666666666662E-3</v>
      </c>
      <c r="O114" s="838"/>
      <c r="P114" s="514" t="s">
        <v>140</v>
      </c>
      <c r="Q114" s="514" t="s">
        <v>140</v>
      </c>
      <c r="R114" s="514" t="s">
        <v>81</v>
      </c>
      <c r="S114" s="600" t="s">
        <v>48</v>
      </c>
    </row>
    <row r="115" spans="1:19" ht="72" customHeight="1" x14ac:dyDescent="0.25">
      <c r="A115" s="842"/>
      <c r="B115" s="461">
        <v>15</v>
      </c>
      <c r="C115" s="427" t="s">
        <v>1189</v>
      </c>
      <c r="D115" s="427" t="s">
        <v>1190</v>
      </c>
      <c r="E115" s="375" t="s">
        <v>196</v>
      </c>
      <c r="F115" s="372"/>
      <c r="G115" s="372" t="s">
        <v>475</v>
      </c>
      <c r="H115" s="445" t="s">
        <v>22</v>
      </c>
      <c r="I115" s="371" t="b">
        <f>IF($F115="X",IF($H115=[1]Tablero!$B$12,[1]Tablero!$A$12,IF($H115=[1]Tablero!$B$13,[1]Tablero!$A$13,IF($H115=[1]Tablero!$B$14,[1]Tablero!$A$14,IF($H115=[1]Tablero!$B$15,[1]Tablero!$A$15,)))))</f>
        <v>0</v>
      </c>
      <c r="J115" s="371">
        <f>IF($G115="X",IF($H115=[1]Tablero!$E$12,[1]Tablero!$D$12,IF($H115=[1]Tablero!$E$13,[1]Tablero!$D$13,IF($H115=[1]Tablero!$E$14,[1]Tablero!$D$14,IF($H115=[1]Tablero!$E$15,[1]Tablero!$D$15,)))))</f>
        <v>1</v>
      </c>
      <c r="K115" s="490">
        <f t="shared" si="12"/>
        <v>0</v>
      </c>
      <c r="L115" s="490">
        <f t="shared" si="13"/>
        <v>9.9999999999999985E-3</v>
      </c>
      <c r="M115" s="446">
        <v>0.06</v>
      </c>
      <c r="N115" s="447">
        <f t="shared" si="11"/>
        <v>9.9999999999999985E-3</v>
      </c>
      <c r="O115" s="838"/>
      <c r="P115" s="514" t="s">
        <v>140</v>
      </c>
      <c r="Q115" s="514" t="s">
        <v>140</v>
      </c>
      <c r="R115" s="514" t="s">
        <v>81</v>
      </c>
      <c r="S115" s="600" t="s">
        <v>48</v>
      </c>
    </row>
    <row r="116" spans="1:19" ht="79.5" customHeight="1" x14ac:dyDescent="0.25">
      <c r="A116" s="842"/>
      <c r="B116" s="461">
        <v>16</v>
      </c>
      <c r="C116" s="427" t="s">
        <v>1191</v>
      </c>
      <c r="D116" s="427" t="s">
        <v>1192</v>
      </c>
      <c r="E116" s="375" t="s">
        <v>160</v>
      </c>
      <c r="F116" s="372" t="s">
        <v>475</v>
      </c>
      <c r="G116" s="372"/>
      <c r="H116" s="445" t="s">
        <v>22</v>
      </c>
      <c r="I116" s="371">
        <f>IF($F116="X",IF($H116=[1]Tablero!$B$12,[1]Tablero!$A$12,IF($H116=[1]Tablero!$B$13,[1]Tablero!$A$13,IF($H116=[1]Tablero!$B$14,[1]Tablero!$A$14,IF($H116=[1]Tablero!$B$15,[1]Tablero!$A$15,)))))</f>
        <v>4</v>
      </c>
      <c r="J116" s="371" t="b">
        <f>IF($G116="X",IF($H116=[1]Tablero!$E$12,[1]Tablero!$D$12,IF($H116=[1]Tablero!$E$13,[1]Tablero!$D$13,IF($H116=[1]Tablero!$E$14,[1]Tablero!$D$14,IF($H116=[1]Tablero!$E$15,[1]Tablero!$D$15,)))))</f>
        <v>0</v>
      </c>
      <c r="K116" s="490">
        <f t="shared" si="12"/>
        <v>2.6666666666666665E-2</v>
      </c>
      <c r="L116" s="490">
        <f t="shared" si="13"/>
        <v>0</v>
      </c>
      <c r="M116" s="446">
        <v>0.04</v>
      </c>
      <c r="N116" s="447">
        <f t="shared" si="11"/>
        <v>6.6666666666666662E-3</v>
      </c>
      <c r="O116" s="838"/>
      <c r="P116" s="514" t="s">
        <v>140</v>
      </c>
      <c r="Q116" s="514" t="s">
        <v>140</v>
      </c>
      <c r="R116" s="514" t="s">
        <v>81</v>
      </c>
      <c r="S116" s="600" t="s">
        <v>48</v>
      </c>
    </row>
    <row r="117" spans="1:19" ht="28.5" x14ac:dyDescent="0.25">
      <c r="A117" s="842"/>
      <c r="B117" s="461">
        <v>17</v>
      </c>
      <c r="C117" s="427" t="s">
        <v>1193</v>
      </c>
      <c r="D117" s="506" t="s">
        <v>1194</v>
      </c>
      <c r="E117" s="375" t="s">
        <v>196</v>
      </c>
      <c r="F117" s="372" t="s">
        <v>475</v>
      </c>
      <c r="G117" s="372"/>
      <c r="H117" s="445" t="s">
        <v>25</v>
      </c>
      <c r="I117" s="371">
        <f>IF($F117="X",IF($H117=[1]Tablero!$B$12,[1]Tablero!$A$12,IF($H117=[1]Tablero!$B$13,[1]Tablero!$A$13,IF($H117=[1]Tablero!$B$14,[1]Tablero!$A$14,IF($H117=[1]Tablero!$B$15,[1]Tablero!$A$15,)))))</f>
        <v>3</v>
      </c>
      <c r="J117" s="371" t="b">
        <f>IF($G117="X",IF($H117=[1]Tablero!$E$12,[1]Tablero!$D$12,IF($H117=[1]Tablero!$E$13,[1]Tablero!$D$13,IF($H117=[1]Tablero!$E$14,[1]Tablero!$D$14,IF($H117=[1]Tablero!$E$15,[1]Tablero!$D$15,)))))</f>
        <v>0</v>
      </c>
      <c r="K117" s="490">
        <f t="shared" si="12"/>
        <v>1.9999999999999997E-2</v>
      </c>
      <c r="L117" s="490">
        <f t="shared" si="13"/>
        <v>0</v>
      </c>
      <c r="M117" s="446">
        <v>0.04</v>
      </c>
      <c r="N117" s="447">
        <f t="shared" si="11"/>
        <v>6.6666666666666662E-3</v>
      </c>
      <c r="O117" s="838"/>
      <c r="P117" s="514" t="s">
        <v>135</v>
      </c>
      <c r="Q117" s="514" t="s">
        <v>71</v>
      </c>
      <c r="R117" s="514" t="s">
        <v>2257</v>
      </c>
      <c r="S117" s="600" t="s">
        <v>48</v>
      </c>
    </row>
    <row r="118" spans="1:19" ht="73.5" customHeight="1" x14ac:dyDescent="0.25">
      <c r="A118" s="842"/>
      <c r="B118" s="461">
        <v>18</v>
      </c>
      <c r="C118" s="427" t="s">
        <v>1195</v>
      </c>
      <c r="D118" s="507" t="s">
        <v>1196</v>
      </c>
      <c r="E118" s="375" t="s">
        <v>160</v>
      </c>
      <c r="F118" s="372"/>
      <c r="G118" s="372" t="s">
        <v>475</v>
      </c>
      <c r="H118" s="463" t="s">
        <v>25</v>
      </c>
      <c r="I118" s="371" t="b">
        <f>IF($F118="X",IF($H118=[1]Tablero!$B$12,[1]Tablero!$A$12,IF($H118=[1]Tablero!$B$13,[1]Tablero!$A$13,IF($H118=[1]Tablero!$B$14,[1]Tablero!$A$14,IF($H118=[1]Tablero!$B$15,[1]Tablero!$A$15,)))))</f>
        <v>0</v>
      </c>
      <c r="J118" s="371">
        <f>IF($G118="X",IF($H118=[1]Tablero!$E$12,[1]Tablero!$D$12,IF($H118=[1]Tablero!$E$13,[1]Tablero!$D$13,IF($H118=[1]Tablero!$E$14,[1]Tablero!$D$14,IF($H118=[1]Tablero!$E$15,[1]Tablero!$D$15,)))))</f>
        <v>2</v>
      </c>
      <c r="K118" s="490">
        <f t="shared" si="12"/>
        <v>0</v>
      </c>
      <c r="L118" s="490">
        <f t="shared" si="13"/>
        <v>1.3333333333333332E-2</v>
      </c>
      <c r="M118" s="446">
        <v>0.04</v>
      </c>
      <c r="N118" s="447">
        <f t="shared" si="11"/>
        <v>6.6666666666666662E-3</v>
      </c>
      <c r="O118" s="838"/>
      <c r="P118" s="514" t="s">
        <v>135</v>
      </c>
      <c r="Q118" s="514" t="s">
        <v>71</v>
      </c>
      <c r="R118" s="514" t="s">
        <v>2257</v>
      </c>
      <c r="S118" s="600" t="s">
        <v>48</v>
      </c>
    </row>
    <row r="119" spans="1:19" ht="57" x14ac:dyDescent="0.25">
      <c r="A119" s="842"/>
      <c r="B119" s="461">
        <v>19</v>
      </c>
      <c r="C119" s="374" t="s">
        <v>1197</v>
      </c>
      <c r="D119" s="501" t="s">
        <v>1198</v>
      </c>
      <c r="E119" s="375" t="s">
        <v>196</v>
      </c>
      <c r="F119" s="372" t="s">
        <v>475</v>
      </c>
      <c r="G119" s="372"/>
      <c r="H119" s="445" t="s">
        <v>25</v>
      </c>
      <c r="I119" s="371">
        <f>IF($F119="X",IF($H119=[1]Tablero!$B$12,[1]Tablero!$A$12,IF($H119=[1]Tablero!$B$13,[1]Tablero!$A$13,IF($H119=[1]Tablero!$B$14,[1]Tablero!$A$14,IF($H119=[1]Tablero!$B$15,[1]Tablero!$A$15,)))))</f>
        <v>3</v>
      </c>
      <c r="J119" s="371" t="b">
        <f>IF($G119="X",IF($H119=[1]Tablero!$E$12,[1]Tablero!$D$12,IF($H119=[1]Tablero!$E$13,[1]Tablero!$D$13,IF($H119=[1]Tablero!$E$14,[1]Tablero!$D$14,IF($H119=[1]Tablero!$E$15,[1]Tablero!$D$15,)))))</f>
        <v>0</v>
      </c>
      <c r="K119" s="490">
        <f t="shared" si="12"/>
        <v>1.9999999999999997E-2</v>
      </c>
      <c r="L119" s="490">
        <f t="shared" si="13"/>
        <v>0</v>
      </c>
      <c r="M119" s="446">
        <v>0.04</v>
      </c>
      <c r="N119" s="447">
        <f t="shared" si="11"/>
        <v>6.6666666666666662E-3</v>
      </c>
      <c r="O119" s="838"/>
      <c r="P119" s="514" t="s">
        <v>47</v>
      </c>
      <c r="Q119" s="514" t="s">
        <v>71</v>
      </c>
      <c r="R119" s="514" t="s">
        <v>2257</v>
      </c>
      <c r="S119" s="600" t="s">
        <v>63</v>
      </c>
    </row>
    <row r="120" spans="1:19" ht="28.5" x14ac:dyDescent="0.25">
      <c r="A120" s="842"/>
      <c r="B120" s="461">
        <v>20</v>
      </c>
      <c r="C120" s="374" t="s">
        <v>1199</v>
      </c>
      <c r="D120" s="503" t="s">
        <v>1200</v>
      </c>
      <c r="E120" s="375" t="s">
        <v>178</v>
      </c>
      <c r="F120" s="372"/>
      <c r="G120" s="372" t="s">
        <v>1201</v>
      </c>
      <c r="H120" s="445" t="s">
        <v>22</v>
      </c>
      <c r="I120" s="371" t="b">
        <f>IF($F120="X",IF($H120=[1]Tablero!$B$12,[1]Tablero!$A$12,IF($H120=[1]Tablero!$B$13,[1]Tablero!$A$13,IF($H120=[1]Tablero!$B$14,[1]Tablero!$A$14,IF($H120=[1]Tablero!$B$15,[1]Tablero!$A$15,)))))</f>
        <v>0</v>
      </c>
      <c r="J120" s="371" t="b">
        <f>IF($G120="X",IF($H120=[1]Tablero!$E$12,[1]Tablero!$D$12,IF($H120=[1]Tablero!$E$13,[1]Tablero!$D$13,IF($H120=[1]Tablero!$E$14,[1]Tablero!$D$14,IF($H120=[1]Tablero!$E$15,[1]Tablero!$D$15,)))))</f>
        <v>0</v>
      </c>
      <c r="K120" s="490">
        <f t="shared" si="12"/>
        <v>0</v>
      </c>
      <c r="L120" s="490">
        <f t="shared" si="13"/>
        <v>0</v>
      </c>
      <c r="M120" s="446">
        <v>0.06</v>
      </c>
      <c r="N120" s="447">
        <f t="shared" si="11"/>
        <v>9.9999999999999985E-3</v>
      </c>
      <c r="O120" s="838"/>
      <c r="P120" s="514" t="s">
        <v>71</v>
      </c>
      <c r="Q120" s="514" t="s">
        <v>71</v>
      </c>
      <c r="R120" s="514" t="s">
        <v>2257</v>
      </c>
      <c r="S120" s="600" t="s">
        <v>48</v>
      </c>
    </row>
    <row r="121" spans="1:19" ht="71.25" customHeight="1" x14ac:dyDescent="0.25">
      <c r="A121" s="842"/>
      <c r="B121" s="461">
        <v>21</v>
      </c>
      <c r="C121" s="374" t="s">
        <v>1202</v>
      </c>
      <c r="D121" s="496" t="s">
        <v>1203</v>
      </c>
      <c r="E121" s="375" t="s">
        <v>196</v>
      </c>
      <c r="F121" s="372" t="s">
        <v>475</v>
      </c>
      <c r="G121" s="372"/>
      <c r="H121" s="445" t="s">
        <v>22</v>
      </c>
      <c r="I121" s="371">
        <f>IF($F121="X",IF($H121=[1]Tablero!$B$12,[1]Tablero!$A$12,IF($H121=[1]Tablero!$B$13,[1]Tablero!$A$13,IF($H121=[1]Tablero!$B$14,[1]Tablero!$A$14,IF($H121=[1]Tablero!$B$15,[1]Tablero!$A$15,)))))</f>
        <v>4</v>
      </c>
      <c r="J121" s="371" t="b">
        <f>IF($G121="X",IF($H121=[1]Tablero!$E$12,[1]Tablero!$D$12,IF($H121=[1]Tablero!$E$13,[1]Tablero!$D$13,IF($H121=[1]Tablero!$E$14,[1]Tablero!$D$14,IF($H121=[1]Tablero!$E$15,[1]Tablero!$D$15,)))))</f>
        <v>0</v>
      </c>
      <c r="K121" s="490">
        <f t="shared" si="12"/>
        <v>3.9999999999999994E-2</v>
      </c>
      <c r="L121" s="490">
        <f t="shared" si="13"/>
        <v>0</v>
      </c>
      <c r="M121" s="446">
        <v>0.06</v>
      </c>
      <c r="N121" s="447">
        <f t="shared" si="11"/>
        <v>9.9999999999999985E-3</v>
      </c>
      <c r="O121" s="838"/>
      <c r="P121" s="514" t="s">
        <v>71</v>
      </c>
      <c r="Q121" s="514" t="s">
        <v>71</v>
      </c>
      <c r="R121" s="514" t="s">
        <v>2257</v>
      </c>
      <c r="S121" s="600" t="s">
        <v>48</v>
      </c>
    </row>
    <row r="122" spans="1:19" ht="84.75" customHeight="1" x14ac:dyDescent="0.25">
      <c r="A122" s="842"/>
      <c r="B122" s="461">
        <v>22</v>
      </c>
      <c r="C122" s="427" t="s">
        <v>1204</v>
      </c>
      <c r="D122" s="493" t="s">
        <v>1205</v>
      </c>
      <c r="E122" s="375" t="s">
        <v>160</v>
      </c>
      <c r="F122" s="372"/>
      <c r="G122" s="372" t="s">
        <v>475</v>
      </c>
      <c r="H122" s="445" t="s">
        <v>22</v>
      </c>
      <c r="I122" s="371" t="b">
        <f>IF($F122="X",IF($H122=[1]Tablero!$B$12,[1]Tablero!$A$12,IF($H122=[1]Tablero!$B$13,[1]Tablero!$A$13,IF($H122=[1]Tablero!$B$14,[1]Tablero!$A$14,IF($H122=[1]Tablero!$B$15,[1]Tablero!$A$15,)))))</f>
        <v>0</v>
      </c>
      <c r="J122" s="371">
        <f>IF($G122="X",IF($H122=[1]Tablero!$E$12,[1]Tablero!$D$12,IF($H122=[1]Tablero!$E$13,[1]Tablero!$D$13,IF($H122=[1]Tablero!$E$14,[1]Tablero!$D$14,IF($H122=[1]Tablero!$E$15,[1]Tablero!$D$15,)))))</f>
        <v>1</v>
      </c>
      <c r="K122" s="490">
        <f t="shared" si="12"/>
        <v>0</v>
      </c>
      <c r="L122" s="490">
        <f t="shared" si="13"/>
        <v>8.3333333333333332E-3</v>
      </c>
      <c r="M122" s="446">
        <v>0.05</v>
      </c>
      <c r="N122" s="447">
        <f t="shared" si="11"/>
        <v>8.3333333333333332E-3</v>
      </c>
      <c r="O122" s="838"/>
      <c r="P122" s="514" t="s">
        <v>123</v>
      </c>
      <c r="Q122" s="514" t="s">
        <v>123</v>
      </c>
      <c r="R122" s="514" t="s">
        <v>56</v>
      </c>
      <c r="S122" s="600" t="s">
        <v>88</v>
      </c>
    </row>
    <row r="123" spans="1:19" ht="43.5" thickBot="1" x14ac:dyDescent="0.3">
      <c r="A123" s="842"/>
      <c r="B123" s="464">
        <v>23</v>
      </c>
      <c r="C123" s="483" t="s">
        <v>1206</v>
      </c>
      <c r="D123" s="483" t="s">
        <v>1207</v>
      </c>
      <c r="E123" s="520" t="s">
        <v>160</v>
      </c>
      <c r="F123" s="452"/>
      <c r="G123" s="452" t="s">
        <v>475</v>
      </c>
      <c r="H123" s="453" t="s">
        <v>25</v>
      </c>
      <c r="I123" s="495" t="b">
        <f>IF($F123="X",IF($H123=[1]Tablero!$B$12,[1]Tablero!$A$12,IF($H123=[1]Tablero!$B$13,[1]Tablero!$A$13,IF($H123=[1]Tablero!$B$14,[1]Tablero!$A$14,IF($H123=[1]Tablero!$B$15,[1]Tablero!$A$15,)))))</f>
        <v>0</v>
      </c>
      <c r="J123" s="495">
        <f>IF($G123="X",IF($H123=[1]Tablero!$E$12,[1]Tablero!$D$12,IF($H123=[1]Tablero!$E$13,[1]Tablero!$D$13,IF($H123=[1]Tablero!$E$14,[1]Tablero!$D$14,IF($H123=[1]Tablero!$E$15,[1]Tablero!$D$15,)))))</f>
        <v>2</v>
      </c>
      <c r="K123" s="480">
        <f t="shared" si="12"/>
        <v>0</v>
      </c>
      <c r="L123" s="480">
        <f t="shared" si="13"/>
        <v>1.3333333333333332E-2</v>
      </c>
      <c r="M123" s="455">
        <v>0.04</v>
      </c>
      <c r="N123" s="456">
        <f t="shared" ref="N123" si="14">M123*$M$163</f>
        <v>6.6666666666666662E-3</v>
      </c>
      <c r="O123" s="838"/>
      <c r="P123" s="516" t="s">
        <v>129</v>
      </c>
      <c r="Q123" s="516" t="s">
        <v>47</v>
      </c>
      <c r="R123" s="516" t="s">
        <v>66</v>
      </c>
      <c r="S123" s="605" t="s">
        <v>48</v>
      </c>
    </row>
    <row r="124" spans="1:19" ht="43.5" thickBot="1" x14ac:dyDescent="0.3">
      <c r="A124" s="843"/>
      <c r="B124" s="464">
        <v>24</v>
      </c>
      <c r="C124" s="405" t="s">
        <v>2271</v>
      </c>
      <c r="D124" s="679" t="s">
        <v>2272</v>
      </c>
      <c r="E124" s="520" t="s">
        <v>178</v>
      </c>
      <c r="F124" s="452"/>
      <c r="G124" s="452" t="s">
        <v>475</v>
      </c>
      <c r="H124" s="453" t="s">
        <v>22</v>
      </c>
      <c r="I124" s="495" t="b">
        <f>IF($F124="X",IF($H124=[1]Tablero!$B$12,[1]Tablero!$A$12,IF($H124=[1]Tablero!$B$13,[1]Tablero!$A$13,IF($H124=[1]Tablero!$B$14,[1]Tablero!$A$14,IF($H124=[1]Tablero!$B$15,[1]Tablero!$A$15,)))))</f>
        <v>0</v>
      </c>
      <c r="J124" s="495">
        <f>IF($G124="X",IF($H124=[1]Tablero!$E$12,[1]Tablero!$D$12,IF($H124=[1]Tablero!$E$13,[1]Tablero!$D$13,IF($H124=[1]Tablero!$E$14,[1]Tablero!$D$14,IF($H124=[1]Tablero!$E$15,[1]Tablero!$D$15,)))))</f>
        <v>1</v>
      </c>
      <c r="K124" s="480">
        <f t="shared" si="12"/>
        <v>0</v>
      </c>
      <c r="L124" s="480">
        <f t="shared" si="13"/>
        <v>6.6666666666666662E-3</v>
      </c>
      <c r="M124" s="455">
        <v>0.04</v>
      </c>
      <c r="N124" s="456">
        <f t="shared" si="11"/>
        <v>6.6666666666666662E-3</v>
      </c>
      <c r="O124" s="839"/>
      <c r="P124" s="389" t="s">
        <v>71</v>
      </c>
      <c r="Q124" s="389" t="s">
        <v>71</v>
      </c>
      <c r="R124" s="516" t="s">
        <v>2257</v>
      </c>
      <c r="S124" s="605" t="s">
        <v>48</v>
      </c>
    </row>
    <row r="125" spans="1:19" ht="150.75" customHeight="1" x14ac:dyDescent="0.25">
      <c r="A125" s="848" t="s">
        <v>422</v>
      </c>
      <c r="B125" s="458">
        <v>1</v>
      </c>
      <c r="C125" s="621" t="s">
        <v>1208</v>
      </c>
      <c r="D125" s="678" t="s">
        <v>1209</v>
      </c>
      <c r="E125" s="487" t="s">
        <v>160</v>
      </c>
      <c r="F125" s="460" t="s">
        <v>475</v>
      </c>
      <c r="G125" s="459"/>
      <c r="H125" s="440" t="s">
        <v>22</v>
      </c>
      <c r="I125" s="487">
        <f>IF($F125="X",IF($H125=[1]Tablero!$B$12,[1]Tablero!$A$12,IF($H125=[1]Tablero!$B$13,[1]Tablero!$A$13,IF($H125=[1]Tablero!$B$14,[1]Tablero!$A$14,IF($H125=[1]Tablero!$B$15,[1]Tablero!$A$15,)))))</f>
        <v>4</v>
      </c>
      <c r="J125" s="487" t="b">
        <f>IF($G125="X",IF($H125=[1]Tablero!$E$12,[1]Tablero!$D$12,IF($H125=[1]Tablero!$E$13,[1]Tablero!$D$13,IF($H125=[1]Tablero!$E$14,[1]Tablero!$D$14,IF($H125=[1]Tablero!$E$15,[1]Tablero!$D$15,)))))</f>
        <v>0</v>
      </c>
      <c r="K125" s="488">
        <f t="shared" si="12"/>
        <v>0.12</v>
      </c>
      <c r="L125" s="488">
        <f t="shared" si="13"/>
        <v>0</v>
      </c>
      <c r="M125" s="443">
        <v>0.18</v>
      </c>
      <c r="N125" s="444">
        <f t="shared" si="11"/>
        <v>0.03</v>
      </c>
      <c r="O125" s="837">
        <f>SUM(M125:M132)</f>
        <v>1.3250000000000002</v>
      </c>
      <c r="P125" s="513" t="s">
        <v>50</v>
      </c>
      <c r="Q125" s="513" t="s">
        <v>77</v>
      </c>
      <c r="R125" s="513" t="s">
        <v>59</v>
      </c>
      <c r="S125" s="604" t="s">
        <v>63</v>
      </c>
    </row>
    <row r="126" spans="1:19" ht="117" customHeight="1" x14ac:dyDescent="0.25">
      <c r="A126" s="842"/>
      <c r="B126" s="461">
        <v>2</v>
      </c>
      <c r="C126" s="427" t="s">
        <v>1210</v>
      </c>
      <c r="D126" s="489" t="s">
        <v>1211</v>
      </c>
      <c r="E126" s="375" t="s">
        <v>160</v>
      </c>
      <c r="F126" s="372"/>
      <c r="G126" s="372" t="s">
        <v>475</v>
      </c>
      <c r="H126" s="445" t="s">
        <v>25</v>
      </c>
      <c r="I126" s="371" t="b">
        <f>IF($F126="X",IF($H126=[1]Tablero!$B$12,[1]Tablero!$A$12,IF($H126=[1]Tablero!$B$13,[1]Tablero!$A$13,IF($H126=[1]Tablero!$B$14,[1]Tablero!$A$14,IF($H126=[1]Tablero!$B$15,[1]Tablero!$A$15,)))))</f>
        <v>0</v>
      </c>
      <c r="J126" s="371">
        <f>IF($G126="X",IF($H126=[1]Tablero!$E$12,[1]Tablero!$D$12,IF($H126=[1]Tablero!$E$13,[1]Tablero!$D$13,IF($H126=[1]Tablero!$E$14,[1]Tablero!$D$14,IF($H126=[1]Tablero!$E$15,[1]Tablero!$D$15,)))))</f>
        <v>2</v>
      </c>
      <c r="K126" s="490">
        <f t="shared" si="12"/>
        <v>0</v>
      </c>
      <c r="L126" s="490">
        <f t="shared" si="13"/>
        <v>5.333333333333333E-2</v>
      </c>
      <c r="M126" s="446">
        <v>0.16</v>
      </c>
      <c r="N126" s="447">
        <f t="shared" si="11"/>
        <v>2.6666666666666665E-2</v>
      </c>
      <c r="O126" s="838"/>
      <c r="P126" s="514" t="s">
        <v>46</v>
      </c>
      <c r="Q126" s="514" t="s">
        <v>46</v>
      </c>
      <c r="R126" s="514" t="s">
        <v>111</v>
      </c>
      <c r="S126" s="600" t="s">
        <v>48</v>
      </c>
    </row>
    <row r="127" spans="1:19" ht="165.75" customHeight="1" x14ac:dyDescent="0.25">
      <c r="A127" s="842"/>
      <c r="B127" s="461">
        <v>3</v>
      </c>
      <c r="C127" s="427" t="s">
        <v>1212</v>
      </c>
      <c r="D127" s="489" t="s">
        <v>1213</v>
      </c>
      <c r="E127" s="375" t="s">
        <v>196</v>
      </c>
      <c r="F127" s="462"/>
      <c r="G127" s="372" t="s">
        <v>475</v>
      </c>
      <c r="H127" s="445" t="s">
        <v>22</v>
      </c>
      <c r="I127" s="371" t="b">
        <f>IF($F127="X",IF($H127=[1]Tablero!$B$12,[1]Tablero!$A$12,IF($H127=[1]Tablero!$B$13,[1]Tablero!$A$13,IF($H127=[1]Tablero!$B$14,[1]Tablero!$A$14,IF($H127=[1]Tablero!$B$15,[1]Tablero!$A$15,)))))</f>
        <v>0</v>
      </c>
      <c r="J127" s="371">
        <f>IF($G127="X",IF($H127=[1]Tablero!$E$12,[1]Tablero!$D$12,IF($H127=[1]Tablero!$E$13,[1]Tablero!$D$13,IF($H127=[1]Tablero!$E$14,[1]Tablero!$D$14,IF($H127=[1]Tablero!$E$15,[1]Tablero!$D$15,)))))</f>
        <v>1</v>
      </c>
      <c r="K127" s="490">
        <f t="shared" si="12"/>
        <v>0</v>
      </c>
      <c r="L127" s="490">
        <f t="shared" si="13"/>
        <v>2.8333333333333335E-2</v>
      </c>
      <c r="M127" s="446">
        <v>0.17</v>
      </c>
      <c r="N127" s="447">
        <f t="shared" si="11"/>
        <v>2.8333333333333335E-2</v>
      </c>
      <c r="O127" s="838"/>
      <c r="P127" s="514" t="s">
        <v>50</v>
      </c>
      <c r="Q127" s="514" t="s">
        <v>77</v>
      </c>
      <c r="R127" s="514" t="s">
        <v>59</v>
      </c>
      <c r="S127" s="600" t="s">
        <v>63</v>
      </c>
    </row>
    <row r="128" spans="1:19" ht="93.75" customHeight="1" x14ac:dyDescent="0.25">
      <c r="A128" s="842"/>
      <c r="B128" s="461">
        <v>4</v>
      </c>
      <c r="C128" s="427" t="s">
        <v>1214</v>
      </c>
      <c r="D128" s="427" t="s">
        <v>1215</v>
      </c>
      <c r="E128" s="375" t="s">
        <v>196</v>
      </c>
      <c r="F128" s="462" t="s">
        <v>475</v>
      </c>
      <c r="G128" s="372"/>
      <c r="H128" s="445" t="s">
        <v>25</v>
      </c>
      <c r="I128" s="371">
        <f>IF($F128="X",IF($H128=[1]Tablero!$B$12,[1]Tablero!$A$12,IF($H128=[1]Tablero!$B$13,[1]Tablero!$A$13,IF($H128=[1]Tablero!$B$14,[1]Tablero!$A$14,IF($H128=[1]Tablero!$B$15,[1]Tablero!$A$15,)))))</f>
        <v>3</v>
      </c>
      <c r="J128" s="371" t="b">
        <f>IF($G128="X",IF($H128=[1]Tablero!$E$12,[1]Tablero!$D$12,IF($H128=[1]Tablero!$E$13,[1]Tablero!$D$13,IF($H128=[1]Tablero!$E$14,[1]Tablero!$D$14,IF($H128=[1]Tablero!$E$15,[1]Tablero!$D$15,)))))</f>
        <v>0</v>
      </c>
      <c r="K128" s="490">
        <f t="shared" si="12"/>
        <v>7.9999999999999988E-2</v>
      </c>
      <c r="L128" s="490">
        <f t="shared" si="13"/>
        <v>0</v>
      </c>
      <c r="M128" s="446">
        <v>0.16</v>
      </c>
      <c r="N128" s="447">
        <f t="shared" si="11"/>
        <v>2.6666666666666665E-2</v>
      </c>
      <c r="O128" s="838"/>
      <c r="P128" s="514" t="s">
        <v>77</v>
      </c>
      <c r="Q128" s="514" t="s">
        <v>46</v>
      </c>
      <c r="R128" s="514" t="s">
        <v>59</v>
      </c>
      <c r="S128" s="600" t="s">
        <v>88</v>
      </c>
    </row>
    <row r="129" spans="1:19" ht="57" x14ac:dyDescent="0.25">
      <c r="A129" s="842"/>
      <c r="B129" s="461">
        <v>5</v>
      </c>
      <c r="C129" s="427" t="s">
        <v>1216</v>
      </c>
      <c r="D129" s="489" t="s">
        <v>1217</v>
      </c>
      <c r="E129" s="375" t="s">
        <v>196</v>
      </c>
      <c r="F129" s="372" t="s">
        <v>475</v>
      </c>
      <c r="G129" s="372"/>
      <c r="H129" s="445" t="s">
        <v>25</v>
      </c>
      <c r="I129" s="371">
        <f>IF($F129="X",IF($H129=[1]Tablero!$B$12,[1]Tablero!$A$12,IF($H129=[1]Tablero!$B$13,[1]Tablero!$A$13,IF($H129=[1]Tablero!$B$14,[1]Tablero!$A$14,IF($H129=[1]Tablero!$B$15,[1]Tablero!$A$15,)))))</f>
        <v>3</v>
      </c>
      <c r="J129" s="371" t="b">
        <f>IF($G129="X",IF($H129=[1]Tablero!$E$12,[1]Tablero!$D$12,IF($H129=[1]Tablero!$E$13,[1]Tablero!$D$13,IF($H129=[1]Tablero!$E$14,[1]Tablero!$D$14,IF($H129=[1]Tablero!$E$15,[1]Tablero!$D$15,)))))</f>
        <v>0</v>
      </c>
      <c r="K129" s="490">
        <f t="shared" si="12"/>
        <v>7.9999999999999988E-2</v>
      </c>
      <c r="L129" s="490">
        <f t="shared" si="13"/>
        <v>0</v>
      </c>
      <c r="M129" s="446">
        <v>0.16</v>
      </c>
      <c r="N129" s="447">
        <f t="shared" si="11"/>
        <v>2.6666666666666665E-2</v>
      </c>
      <c r="O129" s="838"/>
      <c r="P129" s="514" t="s">
        <v>77</v>
      </c>
      <c r="Q129" s="514" t="s">
        <v>46</v>
      </c>
      <c r="R129" s="514" t="s">
        <v>59</v>
      </c>
      <c r="S129" s="600" t="s">
        <v>88</v>
      </c>
    </row>
    <row r="130" spans="1:19" ht="29.25" thickBot="1" x14ac:dyDescent="0.3">
      <c r="A130" s="842"/>
      <c r="B130" s="464">
        <v>6</v>
      </c>
      <c r="C130" s="666" t="s">
        <v>1218</v>
      </c>
      <c r="D130" s="466" t="s">
        <v>1219</v>
      </c>
      <c r="E130" s="520" t="s">
        <v>170</v>
      </c>
      <c r="F130" s="452" t="s">
        <v>475</v>
      </c>
      <c r="G130" s="452"/>
      <c r="H130" s="453" t="s">
        <v>25</v>
      </c>
      <c r="I130" s="495">
        <f>IF($F130="X",IF($H130=[1]Tablero!$B$12,[1]Tablero!$A$12,IF($H130=[1]Tablero!$B$13,[1]Tablero!$A$13,IF($H130=[1]Tablero!$B$14,[1]Tablero!$A$14,IF($H130=[1]Tablero!$B$15,[1]Tablero!$A$15,)))))</f>
        <v>3</v>
      </c>
      <c r="J130" s="495" t="b">
        <f>IF($G130="X",IF($H130=[1]Tablero!$E$12,[1]Tablero!$D$12,IF($H130=[1]Tablero!$E$13,[1]Tablero!$D$13,IF($H130=[1]Tablero!$E$14,[1]Tablero!$D$14,IF($H130=[1]Tablero!$E$15,[1]Tablero!$D$15,)))))</f>
        <v>0</v>
      </c>
      <c r="K130" s="480">
        <f t="shared" si="12"/>
        <v>8.2500000000000004E-2</v>
      </c>
      <c r="L130" s="480">
        <f t="shared" si="13"/>
        <v>0</v>
      </c>
      <c r="M130" s="455">
        <v>0.16500000000000001</v>
      </c>
      <c r="N130" s="456">
        <f t="shared" ref="N130:N131" si="15">M130*$M$163</f>
        <v>2.75E-2</v>
      </c>
      <c r="O130" s="838"/>
      <c r="P130" s="516" t="s">
        <v>133</v>
      </c>
      <c r="Q130" s="516" t="s">
        <v>46</v>
      </c>
      <c r="R130" s="516" t="s">
        <v>59</v>
      </c>
      <c r="S130" s="605" t="s">
        <v>102</v>
      </c>
    </row>
    <row r="131" spans="1:19" ht="15.75" thickBot="1" x14ac:dyDescent="0.3">
      <c r="A131" s="842"/>
      <c r="B131" s="464">
        <v>7</v>
      </c>
      <c r="C131" s="666" t="s">
        <v>2249</v>
      </c>
      <c r="D131" s="466" t="s">
        <v>2246</v>
      </c>
      <c r="E131" s="375" t="s">
        <v>187</v>
      </c>
      <c r="F131" s="452"/>
      <c r="G131" s="452" t="s">
        <v>475</v>
      </c>
      <c r="H131" s="453" t="s">
        <v>22</v>
      </c>
      <c r="I131" s="495" t="b">
        <f>IF($F131="X",IF($H131=[1]Tablero!$B$12,[1]Tablero!$A$12,IF($H131=[1]Tablero!$B$13,[1]Tablero!$A$13,IF($H131=[1]Tablero!$B$14,[1]Tablero!$A$14,IF($H131=[1]Tablero!$B$15,[1]Tablero!$A$15,)))))</f>
        <v>0</v>
      </c>
      <c r="J131" s="495">
        <f>IF($G131="X",IF($H131=[1]Tablero!$E$12,[1]Tablero!$D$12,IF($H131=[1]Tablero!$E$13,[1]Tablero!$D$13,IF($H131=[1]Tablero!$E$14,[1]Tablero!$D$14,IF($H131=[1]Tablero!$E$15,[1]Tablero!$D$15,)))))</f>
        <v>1</v>
      </c>
      <c r="K131" s="480">
        <f t="shared" si="12"/>
        <v>0</v>
      </c>
      <c r="L131" s="480">
        <f t="shared" si="13"/>
        <v>2.75E-2</v>
      </c>
      <c r="M131" s="455">
        <v>0.16500000000000001</v>
      </c>
      <c r="N131" s="456">
        <f t="shared" si="15"/>
        <v>2.75E-2</v>
      </c>
      <c r="O131" s="838"/>
      <c r="P131" s="516" t="s">
        <v>145</v>
      </c>
      <c r="Q131" s="516" t="s">
        <v>46</v>
      </c>
      <c r="R131" s="516" t="s">
        <v>91</v>
      </c>
      <c r="S131" s="605" t="s">
        <v>102</v>
      </c>
    </row>
    <row r="132" spans="1:19" ht="57.75" thickBot="1" x14ac:dyDescent="0.3">
      <c r="A132" s="843"/>
      <c r="B132" s="464">
        <v>8</v>
      </c>
      <c r="C132" s="666" t="s">
        <v>2254</v>
      </c>
      <c r="D132" s="497" t="s">
        <v>2255</v>
      </c>
      <c r="E132" s="375" t="s">
        <v>178</v>
      </c>
      <c r="F132" s="452" t="s">
        <v>475</v>
      </c>
      <c r="G132" s="452"/>
      <c r="H132" s="453" t="s">
        <v>25</v>
      </c>
      <c r="I132" s="495">
        <f>IF($F132="X",IF($H132=[1]Tablero!$B$12,[1]Tablero!$A$12,IF($H132=[1]Tablero!$B$13,[1]Tablero!$A$13,IF($H132=[1]Tablero!$B$14,[1]Tablero!$A$14,IF($H132=[1]Tablero!$B$15,[1]Tablero!$A$15,)))))</f>
        <v>3</v>
      </c>
      <c r="J132" s="495" t="b">
        <f>IF($G132="X",IF($H132=[1]Tablero!$E$12,[1]Tablero!$D$12,IF($H132=[1]Tablero!$E$13,[1]Tablero!$D$13,IF($H132=[1]Tablero!$E$14,[1]Tablero!$D$14,IF($H132=[1]Tablero!$E$15,[1]Tablero!$D$15,)))))</f>
        <v>0</v>
      </c>
      <c r="K132" s="480">
        <f t="shared" si="12"/>
        <v>8.2500000000000004E-2</v>
      </c>
      <c r="L132" s="480">
        <f t="shared" si="13"/>
        <v>0</v>
      </c>
      <c r="M132" s="455">
        <v>0.16500000000000001</v>
      </c>
      <c r="N132" s="456">
        <f t="shared" si="11"/>
        <v>2.75E-2</v>
      </c>
      <c r="O132" s="839"/>
      <c r="P132" s="516" t="s">
        <v>71</v>
      </c>
      <c r="Q132" s="516" t="s">
        <v>46</v>
      </c>
      <c r="R132" s="673" t="s">
        <v>2257</v>
      </c>
      <c r="S132" s="605" t="s">
        <v>102</v>
      </c>
    </row>
    <row r="133" spans="1:19" ht="42.75" x14ac:dyDescent="0.25">
      <c r="A133" s="842" t="s">
        <v>1220</v>
      </c>
      <c r="B133" s="467">
        <v>1</v>
      </c>
      <c r="C133" s="378" t="s">
        <v>1221</v>
      </c>
      <c r="D133" s="497" t="s">
        <v>1222</v>
      </c>
      <c r="E133" s="375" t="s">
        <v>196</v>
      </c>
      <c r="F133" s="448" t="s">
        <v>475</v>
      </c>
      <c r="G133" s="385"/>
      <c r="H133" s="468" t="s">
        <v>22</v>
      </c>
      <c r="I133" s="375">
        <f>IF($F133="X",IF($H133=[1]Tablero!$B$12,[1]Tablero!$A$12,IF($H133=[1]Tablero!$B$13,[1]Tablero!$A$13,IF($H133=[1]Tablero!$B$14,[1]Tablero!$A$14,IF($H133=[1]Tablero!$B$15,[1]Tablero!$A$15,)))))</f>
        <v>4</v>
      </c>
      <c r="J133" s="375" t="b">
        <f>IF($G133="X",IF($H133=[1]Tablero!$E$12,[1]Tablero!$D$12,IF($H133=[1]Tablero!$E$13,[1]Tablero!$D$13,IF($H133=[1]Tablero!$E$14,[1]Tablero!$D$14,IF($H133=[1]Tablero!$E$15,[1]Tablero!$D$15,)))))</f>
        <v>0</v>
      </c>
      <c r="K133" s="498">
        <f t="shared" si="12"/>
        <v>3.3333333333333333E-2</v>
      </c>
      <c r="L133" s="498">
        <f t="shared" si="13"/>
        <v>0</v>
      </c>
      <c r="M133" s="469">
        <v>0.05</v>
      </c>
      <c r="N133" s="470">
        <f t="shared" si="11"/>
        <v>8.3333333333333332E-3</v>
      </c>
      <c r="O133" s="837">
        <f>SUM(M133:M161)</f>
        <v>1.0000000000000004</v>
      </c>
      <c r="P133" s="511" t="s">
        <v>46</v>
      </c>
      <c r="Q133" s="511" t="s">
        <v>50</v>
      </c>
      <c r="R133" s="511" t="s">
        <v>2256</v>
      </c>
      <c r="S133" s="606" t="s">
        <v>48</v>
      </c>
    </row>
    <row r="134" spans="1:19" ht="59.25" customHeight="1" x14ac:dyDescent="0.25">
      <c r="A134" s="842"/>
      <c r="B134" s="461">
        <v>2</v>
      </c>
      <c r="C134" s="374" t="s">
        <v>1223</v>
      </c>
      <c r="D134" s="503" t="s">
        <v>1224</v>
      </c>
      <c r="E134" s="375" t="s">
        <v>196</v>
      </c>
      <c r="F134" s="462" t="s">
        <v>475</v>
      </c>
      <c r="G134" s="372"/>
      <c r="H134" s="445" t="s">
        <v>22</v>
      </c>
      <c r="I134" s="371">
        <f>IF($F134="X",IF($H134=[1]Tablero!$B$12,[1]Tablero!$A$12,IF($H134=[1]Tablero!$B$13,[1]Tablero!$A$13,IF($H134=[1]Tablero!$B$14,[1]Tablero!$A$14,IF($H134=[1]Tablero!$B$15,[1]Tablero!$A$15,)))))</f>
        <v>4</v>
      </c>
      <c r="J134" s="371" t="b">
        <f>IF($G134="X",IF($H134=[1]Tablero!$E$12,[1]Tablero!$D$12,IF($H134=[1]Tablero!$E$13,[1]Tablero!$D$13,IF($H134=[1]Tablero!$E$14,[1]Tablero!$D$14,IF($H134=[1]Tablero!$E$15,[1]Tablero!$D$15,)))))</f>
        <v>0</v>
      </c>
      <c r="K134" s="490">
        <f t="shared" si="12"/>
        <v>3.3333333333333333E-2</v>
      </c>
      <c r="L134" s="490">
        <f t="shared" si="13"/>
        <v>0</v>
      </c>
      <c r="M134" s="446">
        <v>0.05</v>
      </c>
      <c r="N134" s="447">
        <f t="shared" si="11"/>
        <v>8.3333333333333332E-3</v>
      </c>
      <c r="O134" s="838"/>
      <c r="P134" s="514" t="s">
        <v>50</v>
      </c>
      <c r="Q134" s="514" t="s">
        <v>50</v>
      </c>
      <c r="R134" s="514" t="s">
        <v>2256</v>
      </c>
      <c r="S134" s="600" t="s">
        <v>48</v>
      </c>
    </row>
    <row r="135" spans="1:19" ht="75" customHeight="1" x14ac:dyDescent="0.25">
      <c r="A135" s="842"/>
      <c r="B135" s="461">
        <v>3</v>
      </c>
      <c r="C135" s="427" t="s">
        <v>1225</v>
      </c>
      <c r="D135" s="489" t="s">
        <v>1226</v>
      </c>
      <c r="E135" s="375" t="s">
        <v>196</v>
      </c>
      <c r="F135" s="462"/>
      <c r="G135" s="372" t="s">
        <v>475</v>
      </c>
      <c r="H135" s="445" t="s">
        <v>22</v>
      </c>
      <c r="I135" s="371" t="b">
        <f>IF($F135="X",IF($H135=[1]Tablero!$B$12,[1]Tablero!$A$12,IF($H135=[1]Tablero!$B$13,[1]Tablero!$A$13,IF($H135=[1]Tablero!$B$14,[1]Tablero!$A$14,IF($H135=[1]Tablero!$B$15,[1]Tablero!$A$15,)))))</f>
        <v>0</v>
      </c>
      <c r="J135" s="371">
        <f>IF($G135="X",IF($H135=[1]Tablero!$E$12,[1]Tablero!$D$12,IF($H135=[1]Tablero!$E$13,[1]Tablero!$D$13,IF($H135=[1]Tablero!$E$14,[1]Tablero!$D$14,IF($H135=[1]Tablero!$E$15,[1]Tablero!$D$15,)))))</f>
        <v>1</v>
      </c>
      <c r="K135" s="490">
        <f t="shared" si="12"/>
        <v>0</v>
      </c>
      <c r="L135" s="490">
        <f t="shared" si="13"/>
        <v>6.6666666666666662E-3</v>
      </c>
      <c r="M135" s="446">
        <v>0.04</v>
      </c>
      <c r="N135" s="447">
        <f t="shared" si="11"/>
        <v>6.6666666666666662E-3</v>
      </c>
      <c r="O135" s="838"/>
      <c r="P135" s="514" t="s">
        <v>50</v>
      </c>
      <c r="Q135" s="514" t="s">
        <v>50</v>
      </c>
      <c r="R135" s="514" t="s">
        <v>2256</v>
      </c>
      <c r="S135" s="600" t="s">
        <v>48</v>
      </c>
    </row>
    <row r="136" spans="1:19" ht="105" customHeight="1" x14ac:dyDescent="0.25">
      <c r="A136" s="842"/>
      <c r="B136" s="461">
        <v>4</v>
      </c>
      <c r="C136" s="614" t="s">
        <v>1227</v>
      </c>
      <c r="D136" s="427" t="s">
        <v>1228</v>
      </c>
      <c r="E136" s="375" t="s">
        <v>160</v>
      </c>
      <c r="F136" s="462"/>
      <c r="G136" s="372" t="s">
        <v>475</v>
      </c>
      <c r="H136" s="445" t="s">
        <v>25</v>
      </c>
      <c r="I136" s="371" t="b">
        <f>IF($F136="X",IF($H136=[1]Tablero!$B$12,[1]Tablero!$A$12,IF($H136=[1]Tablero!$B$13,[1]Tablero!$A$13,IF($H136=[1]Tablero!$B$14,[1]Tablero!$A$14,IF($H136=[1]Tablero!$B$15,[1]Tablero!$A$15,)))))</f>
        <v>0</v>
      </c>
      <c r="J136" s="371">
        <f>IF($G136="X",IF($H136=[1]Tablero!$E$12,[1]Tablero!$D$12,IF($H136=[1]Tablero!$E$13,[1]Tablero!$D$13,IF($H136=[1]Tablero!$E$14,[1]Tablero!$D$14,IF($H136=[1]Tablero!$E$15,[1]Tablero!$D$15,)))))</f>
        <v>2</v>
      </c>
      <c r="K136" s="490">
        <f t="shared" si="12"/>
        <v>0</v>
      </c>
      <c r="L136" s="490">
        <f t="shared" si="13"/>
        <v>6.6666666666666662E-3</v>
      </c>
      <c r="M136" s="446">
        <v>0.02</v>
      </c>
      <c r="N136" s="447">
        <f t="shared" si="11"/>
        <v>3.3333333333333331E-3</v>
      </c>
      <c r="O136" s="838"/>
      <c r="P136" s="514" t="s">
        <v>147</v>
      </c>
      <c r="Q136" s="514" t="s">
        <v>147</v>
      </c>
      <c r="R136" s="514" t="s">
        <v>84</v>
      </c>
      <c r="S136" s="600" t="s">
        <v>102</v>
      </c>
    </row>
    <row r="137" spans="1:19" ht="69.75" customHeight="1" x14ac:dyDescent="0.25">
      <c r="A137" s="842"/>
      <c r="B137" s="461">
        <v>5</v>
      </c>
      <c r="C137" s="427" t="s">
        <v>1229</v>
      </c>
      <c r="D137" s="427" t="s">
        <v>1230</v>
      </c>
      <c r="E137" s="375" t="s">
        <v>196</v>
      </c>
      <c r="F137" s="462" t="s">
        <v>475</v>
      </c>
      <c r="G137" s="372"/>
      <c r="H137" s="445" t="s">
        <v>22</v>
      </c>
      <c r="I137" s="371">
        <f>IF($F137="X",IF($H137=[1]Tablero!$B$12,[1]Tablero!$A$12,IF($H137=[1]Tablero!$B$13,[1]Tablero!$A$13,IF($H137=[1]Tablero!$B$14,[1]Tablero!$A$14,IF($H137=[1]Tablero!$B$15,[1]Tablero!$A$15,)))))</f>
        <v>4</v>
      </c>
      <c r="J137" s="371" t="b">
        <f>IF($G137="X",IF($H137=[1]Tablero!$E$12,[1]Tablero!$D$12,IF($H137=[1]Tablero!$E$13,[1]Tablero!$D$13,IF($H137=[1]Tablero!$E$14,[1]Tablero!$D$14,IF($H137=[1]Tablero!$E$15,[1]Tablero!$D$15,)))))</f>
        <v>0</v>
      </c>
      <c r="K137" s="490">
        <f t="shared" si="12"/>
        <v>2.6666666666666665E-2</v>
      </c>
      <c r="L137" s="490">
        <f t="shared" si="13"/>
        <v>0</v>
      </c>
      <c r="M137" s="446">
        <v>0.04</v>
      </c>
      <c r="N137" s="447">
        <f t="shared" si="11"/>
        <v>6.6666666666666662E-3</v>
      </c>
      <c r="O137" s="838"/>
      <c r="P137" s="514" t="s">
        <v>77</v>
      </c>
      <c r="Q137" s="514" t="s">
        <v>47</v>
      </c>
      <c r="R137" s="514" t="s">
        <v>59</v>
      </c>
      <c r="S137" s="600" t="s">
        <v>57</v>
      </c>
    </row>
    <row r="138" spans="1:19" ht="79.5" customHeight="1" x14ac:dyDescent="0.25">
      <c r="A138" s="842"/>
      <c r="B138" s="461">
        <v>6</v>
      </c>
      <c r="C138" s="427" t="s">
        <v>1231</v>
      </c>
      <c r="D138" s="427" t="s">
        <v>1232</v>
      </c>
      <c r="E138" s="375" t="s">
        <v>196</v>
      </c>
      <c r="F138" s="462"/>
      <c r="G138" s="372" t="s">
        <v>475</v>
      </c>
      <c r="H138" s="445" t="s">
        <v>22</v>
      </c>
      <c r="I138" s="371" t="b">
        <f>IF($F138="X",IF($H138=[1]Tablero!$B$12,[1]Tablero!$A$12,IF($H138=[1]Tablero!$B$13,[1]Tablero!$A$13,IF($H138=[1]Tablero!$B$14,[1]Tablero!$A$14,IF($H138=[1]Tablero!$B$15,[1]Tablero!$A$15,)))))</f>
        <v>0</v>
      </c>
      <c r="J138" s="371">
        <f>IF($G138="X",IF($H138=[1]Tablero!$E$12,[1]Tablero!$D$12,IF($H138=[1]Tablero!$E$13,[1]Tablero!$D$13,IF($H138=[1]Tablero!$E$14,[1]Tablero!$D$14,IF($H138=[1]Tablero!$E$15,[1]Tablero!$D$15,)))))</f>
        <v>1</v>
      </c>
      <c r="K138" s="490">
        <f t="shared" si="12"/>
        <v>0</v>
      </c>
      <c r="L138" s="490">
        <f t="shared" si="13"/>
        <v>4.9999999999999992E-3</v>
      </c>
      <c r="M138" s="446">
        <v>0.03</v>
      </c>
      <c r="N138" s="447">
        <f t="shared" si="11"/>
        <v>4.9999999999999992E-3</v>
      </c>
      <c r="O138" s="838"/>
      <c r="P138" s="514" t="s">
        <v>77</v>
      </c>
      <c r="Q138" s="514" t="s">
        <v>47</v>
      </c>
      <c r="R138" s="514" t="s">
        <v>59</v>
      </c>
      <c r="S138" s="600" t="s">
        <v>57</v>
      </c>
    </row>
    <row r="139" spans="1:19" ht="28.5" x14ac:dyDescent="0.25">
      <c r="A139" s="842"/>
      <c r="B139" s="461">
        <v>7</v>
      </c>
      <c r="C139" s="427" t="s">
        <v>1233</v>
      </c>
      <c r="D139" s="427" t="s">
        <v>1234</v>
      </c>
      <c r="E139" s="375" t="s">
        <v>196</v>
      </c>
      <c r="F139" s="462"/>
      <c r="G139" s="372" t="s">
        <v>475</v>
      </c>
      <c r="H139" s="445" t="s">
        <v>22</v>
      </c>
      <c r="I139" s="371" t="b">
        <f>IF($F139="X",IF($H139=[1]Tablero!$B$12,[1]Tablero!$A$12,IF($H139=[1]Tablero!$B$13,[1]Tablero!$A$13,IF($H139=[1]Tablero!$B$14,[1]Tablero!$A$14,IF($H139=[1]Tablero!$B$15,[1]Tablero!$A$15,)))))</f>
        <v>0</v>
      </c>
      <c r="J139" s="371">
        <f>IF($G139="X",IF($H139=[1]Tablero!$E$12,[1]Tablero!$D$12,IF($H139=[1]Tablero!$E$13,[1]Tablero!$D$13,IF($H139=[1]Tablero!$E$14,[1]Tablero!$D$14,IF($H139=[1]Tablero!$E$15,[1]Tablero!$D$15,)))))</f>
        <v>1</v>
      </c>
      <c r="K139" s="490">
        <f t="shared" si="12"/>
        <v>0</v>
      </c>
      <c r="L139" s="490">
        <f t="shared" si="13"/>
        <v>4.9999999999999992E-3</v>
      </c>
      <c r="M139" s="446">
        <v>0.03</v>
      </c>
      <c r="N139" s="447">
        <f t="shared" si="11"/>
        <v>4.9999999999999992E-3</v>
      </c>
      <c r="O139" s="838"/>
      <c r="P139" s="514" t="s">
        <v>77</v>
      </c>
      <c r="Q139" s="514" t="s">
        <v>47</v>
      </c>
      <c r="R139" s="514" t="s">
        <v>59</v>
      </c>
      <c r="S139" s="600" t="s">
        <v>57</v>
      </c>
    </row>
    <row r="140" spans="1:19" ht="42.75" x14ac:dyDescent="0.25">
      <c r="A140" s="842"/>
      <c r="B140" s="461">
        <v>8</v>
      </c>
      <c r="C140" s="427" t="s">
        <v>359</v>
      </c>
      <c r="D140" s="427" t="s">
        <v>1235</v>
      </c>
      <c r="E140" s="375" t="s">
        <v>160</v>
      </c>
      <c r="F140" s="462"/>
      <c r="G140" s="372" t="s">
        <v>475</v>
      </c>
      <c r="H140" s="445" t="s">
        <v>25</v>
      </c>
      <c r="I140" s="371" t="b">
        <f>IF($F140="X",IF($H140=[1]Tablero!$B$12,[1]Tablero!$A$12,IF($H140=[1]Tablero!$B$13,[1]Tablero!$A$13,IF($H140=[1]Tablero!$B$14,[1]Tablero!$A$14,IF($H140=[1]Tablero!$B$15,[1]Tablero!$A$15,)))))</f>
        <v>0</v>
      </c>
      <c r="J140" s="371">
        <f>IF($G140="X",IF($H140=[1]Tablero!$E$12,[1]Tablero!$D$12,IF($H140=[1]Tablero!$E$13,[1]Tablero!$D$13,IF($H140=[1]Tablero!$E$14,[1]Tablero!$D$14,IF($H140=[1]Tablero!$E$15,[1]Tablero!$D$15,)))))</f>
        <v>2</v>
      </c>
      <c r="K140" s="490">
        <f t="shared" si="12"/>
        <v>0</v>
      </c>
      <c r="L140" s="490">
        <f t="shared" si="13"/>
        <v>6.6666666666666662E-3</v>
      </c>
      <c r="M140" s="446">
        <v>0.02</v>
      </c>
      <c r="N140" s="447">
        <f t="shared" si="11"/>
        <v>3.3333333333333331E-3</v>
      </c>
      <c r="O140" s="838"/>
      <c r="P140" s="514" t="s">
        <v>99</v>
      </c>
      <c r="Q140" s="514" t="s">
        <v>46</v>
      </c>
      <c r="R140" s="514" t="s">
        <v>62</v>
      </c>
      <c r="S140" s="600" t="s">
        <v>57</v>
      </c>
    </row>
    <row r="141" spans="1:19" ht="42.75" x14ac:dyDescent="0.25">
      <c r="A141" s="842"/>
      <c r="B141" s="461">
        <v>9</v>
      </c>
      <c r="C141" s="427" t="s">
        <v>1236</v>
      </c>
      <c r="D141" s="427" t="s">
        <v>1237</v>
      </c>
      <c r="E141" s="375" t="s">
        <v>160</v>
      </c>
      <c r="F141" s="462" t="s">
        <v>475</v>
      </c>
      <c r="G141" s="372"/>
      <c r="H141" s="445" t="s">
        <v>25</v>
      </c>
      <c r="I141" s="371">
        <f>IF($F141="X",IF($H141=[1]Tablero!$B$12,[1]Tablero!$A$12,IF($H141=[1]Tablero!$B$13,[1]Tablero!$A$13,IF($H141=[1]Tablero!$B$14,[1]Tablero!$A$14,IF($H141=[1]Tablero!$B$15,[1]Tablero!$A$15,)))))</f>
        <v>3</v>
      </c>
      <c r="J141" s="371" t="b">
        <f>IF($G141="X",IF($H141=[1]Tablero!$E$12,[1]Tablero!$D$12,IF($H141=[1]Tablero!$E$13,[1]Tablero!$D$13,IF($H141=[1]Tablero!$E$14,[1]Tablero!$D$14,IF($H141=[1]Tablero!$E$15,[1]Tablero!$D$15,)))))</f>
        <v>0</v>
      </c>
      <c r="K141" s="490">
        <f t="shared" si="12"/>
        <v>1.4999999999999998E-2</v>
      </c>
      <c r="L141" s="490">
        <f t="shared" si="13"/>
        <v>0</v>
      </c>
      <c r="M141" s="446">
        <v>0.03</v>
      </c>
      <c r="N141" s="447">
        <f t="shared" si="11"/>
        <v>4.9999999999999992E-3</v>
      </c>
      <c r="O141" s="838"/>
      <c r="P141" s="514" t="s">
        <v>99</v>
      </c>
      <c r="Q141" s="514" t="s">
        <v>46</v>
      </c>
      <c r="R141" s="514" t="s">
        <v>62</v>
      </c>
      <c r="S141" s="600" t="s">
        <v>48</v>
      </c>
    </row>
    <row r="142" spans="1:19" ht="28.5" x14ac:dyDescent="0.25">
      <c r="A142" s="842"/>
      <c r="B142" s="461">
        <v>10</v>
      </c>
      <c r="C142" s="386" t="s">
        <v>1238</v>
      </c>
      <c r="D142" s="386" t="s">
        <v>1239</v>
      </c>
      <c r="E142" s="375" t="s">
        <v>196</v>
      </c>
      <c r="F142" s="462" t="s">
        <v>475</v>
      </c>
      <c r="G142" s="372"/>
      <c r="H142" s="445" t="s">
        <v>25</v>
      </c>
      <c r="I142" s="371">
        <f>IF($F142="X",IF($H142=[1]Tablero!$B$12,[1]Tablero!$A$12,IF($H142=[1]Tablero!$B$13,[1]Tablero!$A$13,IF($H142=[1]Tablero!$B$14,[1]Tablero!$A$14,IF($H142=[1]Tablero!$B$15,[1]Tablero!$A$15,)))))</f>
        <v>3</v>
      </c>
      <c r="J142" s="371" t="b">
        <f>IF($G142="X",IF($H142=[1]Tablero!$E$12,[1]Tablero!$D$12,IF($H142=[1]Tablero!$E$13,[1]Tablero!$D$13,IF($H142=[1]Tablero!$E$14,[1]Tablero!$D$14,IF($H142=[1]Tablero!$E$15,[1]Tablero!$D$15,)))))</f>
        <v>0</v>
      </c>
      <c r="K142" s="490">
        <f t="shared" si="12"/>
        <v>1.9999999999999997E-2</v>
      </c>
      <c r="L142" s="490">
        <f t="shared" si="13"/>
        <v>0</v>
      </c>
      <c r="M142" s="446">
        <v>0.04</v>
      </c>
      <c r="N142" s="447">
        <f t="shared" si="11"/>
        <v>6.6666666666666662E-3</v>
      </c>
      <c r="O142" s="838"/>
      <c r="P142" s="514" t="s">
        <v>58</v>
      </c>
      <c r="Q142" s="514" t="s">
        <v>47</v>
      </c>
      <c r="R142" s="514" t="s">
        <v>72</v>
      </c>
      <c r="S142" s="600" t="s">
        <v>57</v>
      </c>
    </row>
    <row r="143" spans="1:19" ht="74.25" customHeight="1" x14ac:dyDescent="0.25">
      <c r="A143" s="842"/>
      <c r="B143" s="461">
        <v>11</v>
      </c>
      <c r="C143" s="427" t="s">
        <v>1240</v>
      </c>
      <c r="D143" s="427" t="s">
        <v>1241</v>
      </c>
      <c r="E143" s="375" t="s">
        <v>196</v>
      </c>
      <c r="F143" s="462" t="s">
        <v>475</v>
      </c>
      <c r="G143" s="372"/>
      <c r="H143" s="445" t="s">
        <v>25</v>
      </c>
      <c r="I143" s="371">
        <f>IF($F143="X",IF($H143=[1]Tablero!$B$12,[1]Tablero!$A$12,IF($H143=[1]Tablero!$B$13,[1]Tablero!$A$13,IF($H143=[1]Tablero!$B$14,[1]Tablero!$A$14,IF($H143=[1]Tablero!$B$15,[1]Tablero!$A$15,)))))</f>
        <v>3</v>
      </c>
      <c r="J143" s="371" t="b">
        <f>IF($G143="X",IF($H143=[1]Tablero!$E$12,[1]Tablero!$D$12,IF($H143=[1]Tablero!$E$13,[1]Tablero!$D$13,IF($H143=[1]Tablero!$E$14,[1]Tablero!$D$14,IF($H143=[1]Tablero!$E$15,[1]Tablero!$D$15,)))))</f>
        <v>0</v>
      </c>
      <c r="K143" s="490">
        <f t="shared" si="12"/>
        <v>1.4999999999999998E-2</v>
      </c>
      <c r="L143" s="490">
        <f t="shared" si="13"/>
        <v>0</v>
      </c>
      <c r="M143" s="446">
        <v>0.03</v>
      </c>
      <c r="N143" s="447">
        <f t="shared" ref="N143:N161" si="16">M143*$M$163</f>
        <v>4.9999999999999992E-3</v>
      </c>
      <c r="O143" s="838"/>
      <c r="P143" s="514" t="s">
        <v>68</v>
      </c>
      <c r="Q143" s="514" t="s">
        <v>68</v>
      </c>
      <c r="R143" s="514" t="s">
        <v>100</v>
      </c>
      <c r="S143" s="600" t="s">
        <v>57</v>
      </c>
    </row>
    <row r="144" spans="1:19" ht="57" x14ac:dyDescent="0.25">
      <c r="A144" s="842"/>
      <c r="B144" s="461">
        <v>12</v>
      </c>
      <c r="C144" s="427" t="s">
        <v>1242</v>
      </c>
      <c r="D144" s="427" t="s">
        <v>1243</v>
      </c>
      <c r="E144" s="376" t="s">
        <v>196</v>
      </c>
      <c r="F144" s="462" t="s">
        <v>475</v>
      </c>
      <c r="G144" s="372"/>
      <c r="H144" s="445" t="s">
        <v>25</v>
      </c>
      <c r="I144" s="371">
        <f>IF($F144="X",IF($H144=[1]Tablero!$B$12,[1]Tablero!$A$12,IF($H144=[1]Tablero!$B$13,[1]Tablero!$A$13,IF($H144=[1]Tablero!$B$14,[1]Tablero!$A$14,IF($H144=[1]Tablero!$B$15,[1]Tablero!$A$15,)))))</f>
        <v>3</v>
      </c>
      <c r="J144" s="371" t="b">
        <f>IF($G144="X",IF($H144=[1]Tablero!$E$12,[1]Tablero!$D$12,IF($H144=[1]Tablero!$E$13,[1]Tablero!$D$13,IF($H144=[1]Tablero!$E$14,[1]Tablero!$D$14,IF($H144=[1]Tablero!$E$15,[1]Tablero!$D$15,)))))</f>
        <v>0</v>
      </c>
      <c r="K144" s="490">
        <f t="shared" ref="K144:K161" si="17">IF($F144="x",$N144*$I144,0)</f>
        <v>1.4999999999999998E-2</v>
      </c>
      <c r="L144" s="490">
        <f t="shared" ref="L144:L161" si="18">IF($G144="x",$N144*$J144,0)</f>
        <v>0</v>
      </c>
      <c r="M144" s="446">
        <v>0.03</v>
      </c>
      <c r="N144" s="447">
        <f t="shared" si="16"/>
        <v>4.9999999999999992E-3</v>
      </c>
      <c r="O144" s="838"/>
      <c r="P144" s="514" t="s">
        <v>68</v>
      </c>
      <c r="Q144" s="514" t="s">
        <v>68</v>
      </c>
      <c r="R144" s="514" t="s">
        <v>100</v>
      </c>
      <c r="S144" s="600" t="s">
        <v>102</v>
      </c>
    </row>
    <row r="145" spans="1:19" ht="57" x14ac:dyDescent="0.25">
      <c r="A145" s="842"/>
      <c r="B145" s="461">
        <v>13</v>
      </c>
      <c r="C145" s="427" t="s">
        <v>1244</v>
      </c>
      <c r="D145" s="427" t="s">
        <v>1245</v>
      </c>
      <c r="E145" s="375" t="s">
        <v>196</v>
      </c>
      <c r="F145" s="462"/>
      <c r="G145" s="372" t="s">
        <v>475</v>
      </c>
      <c r="H145" s="445" t="s">
        <v>25</v>
      </c>
      <c r="I145" s="371" t="b">
        <f>IF($F145="X",IF($H145=[1]Tablero!$B$12,[1]Tablero!$A$12,IF($H145=[1]Tablero!$B$13,[1]Tablero!$A$13,IF($H145=[1]Tablero!$B$14,[1]Tablero!$A$14,IF($H145=[1]Tablero!$B$15,[1]Tablero!$A$15,)))))</f>
        <v>0</v>
      </c>
      <c r="J145" s="371">
        <f>IF($G145="X",IF($H145=[1]Tablero!$E$12,[1]Tablero!$D$12,IF($H145=[1]Tablero!$E$13,[1]Tablero!$D$13,IF($H145=[1]Tablero!$E$14,[1]Tablero!$D$14,IF($H145=[1]Tablero!$E$15,[1]Tablero!$D$15,)))))</f>
        <v>2</v>
      </c>
      <c r="K145" s="490">
        <f t="shared" si="17"/>
        <v>0</v>
      </c>
      <c r="L145" s="490">
        <f t="shared" si="18"/>
        <v>6.6666666666666662E-3</v>
      </c>
      <c r="M145" s="446">
        <v>0.02</v>
      </c>
      <c r="N145" s="447">
        <f t="shared" si="16"/>
        <v>3.3333333333333331E-3</v>
      </c>
      <c r="O145" s="838"/>
      <c r="P145" s="514" t="s">
        <v>68</v>
      </c>
      <c r="Q145" s="514" t="s">
        <v>68</v>
      </c>
      <c r="R145" s="514" t="s">
        <v>100</v>
      </c>
      <c r="S145" s="600" t="s">
        <v>119</v>
      </c>
    </row>
    <row r="146" spans="1:19" ht="28.5" x14ac:dyDescent="0.25">
      <c r="A146" s="842"/>
      <c r="B146" s="461">
        <v>14</v>
      </c>
      <c r="C146" s="427" t="s">
        <v>1246</v>
      </c>
      <c r="D146" s="427" t="s">
        <v>1247</v>
      </c>
      <c r="E146" s="375" t="s">
        <v>196</v>
      </c>
      <c r="F146" s="462" t="s">
        <v>475</v>
      </c>
      <c r="G146" s="372"/>
      <c r="H146" s="445" t="s">
        <v>25</v>
      </c>
      <c r="I146" s="371">
        <f>IF($F146="X",IF($H146=[1]Tablero!$B$12,[1]Tablero!$A$12,IF($H146=[1]Tablero!$B$13,[1]Tablero!$A$13,IF($H146=[1]Tablero!$B$14,[1]Tablero!$A$14,IF($H146=[1]Tablero!$B$15,[1]Tablero!$A$15,)))))</f>
        <v>3</v>
      </c>
      <c r="J146" s="371" t="b">
        <f>IF($G146="X",IF($H146=[1]Tablero!$E$12,[1]Tablero!$D$12,IF($H146=[1]Tablero!$E$13,[1]Tablero!$D$13,IF($H146=[1]Tablero!$E$14,[1]Tablero!$D$14,IF($H146=[1]Tablero!$E$15,[1]Tablero!$D$15,)))))</f>
        <v>0</v>
      </c>
      <c r="K146" s="490">
        <f t="shared" si="17"/>
        <v>1.9999999999999997E-2</v>
      </c>
      <c r="L146" s="490">
        <f t="shared" si="18"/>
        <v>0</v>
      </c>
      <c r="M146" s="446">
        <v>0.04</v>
      </c>
      <c r="N146" s="447">
        <f t="shared" si="16"/>
        <v>6.6666666666666662E-3</v>
      </c>
      <c r="O146" s="838"/>
      <c r="P146" s="514" t="s">
        <v>144</v>
      </c>
      <c r="Q146" s="514" t="s">
        <v>142</v>
      </c>
      <c r="R146" s="514" t="s">
        <v>94</v>
      </c>
      <c r="S146" s="600" t="s">
        <v>48</v>
      </c>
    </row>
    <row r="147" spans="1:19" ht="28.5" x14ac:dyDescent="0.25">
      <c r="A147" s="842"/>
      <c r="B147" s="461">
        <v>15</v>
      </c>
      <c r="C147" s="427" t="s">
        <v>1248</v>
      </c>
      <c r="D147" s="489" t="s">
        <v>1249</v>
      </c>
      <c r="E147" s="375" t="s">
        <v>160</v>
      </c>
      <c r="F147" s="445" t="s">
        <v>475</v>
      </c>
      <c r="G147" s="368"/>
      <c r="H147" s="445" t="s">
        <v>22</v>
      </c>
      <c r="I147" s="371">
        <f>IF($F147="X",IF($H147=[1]Tablero!$B$12,[1]Tablero!$A$12,IF($H147=[1]Tablero!$B$13,[1]Tablero!$A$13,IF($H147=[1]Tablero!$B$14,[1]Tablero!$A$14,IF($H147=[1]Tablero!$B$15,[1]Tablero!$A$15,)))))</f>
        <v>4</v>
      </c>
      <c r="J147" s="371" t="b">
        <f>IF($G147="X",IF($H147=[1]Tablero!$E$12,[1]Tablero!$D$12,IF($H147=[1]Tablero!$E$13,[1]Tablero!$D$13,IF($H147=[1]Tablero!$E$14,[1]Tablero!$D$14,IF($H147=[1]Tablero!$E$15,[1]Tablero!$D$15,)))))</f>
        <v>0</v>
      </c>
      <c r="K147" s="490">
        <f t="shared" si="17"/>
        <v>3.3333333333333333E-2</v>
      </c>
      <c r="L147" s="490">
        <f t="shared" si="18"/>
        <v>0</v>
      </c>
      <c r="M147" s="446">
        <v>0.05</v>
      </c>
      <c r="N147" s="447">
        <f t="shared" si="16"/>
        <v>8.3333333333333332E-3</v>
      </c>
      <c r="O147" s="838"/>
      <c r="P147" s="514" t="s">
        <v>74</v>
      </c>
      <c r="Q147" s="514" t="s">
        <v>131</v>
      </c>
      <c r="R147" s="514" t="s">
        <v>53</v>
      </c>
      <c r="S147" s="600" t="s">
        <v>63</v>
      </c>
    </row>
    <row r="148" spans="1:19" ht="61.5" customHeight="1" x14ac:dyDescent="0.25">
      <c r="A148" s="842"/>
      <c r="B148" s="461">
        <v>16</v>
      </c>
      <c r="C148" s="427" t="s">
        <v>1250</v>
      </c>
      <c r="D148" s="427" t="s">
        <v>1251</v>
      </c>
      <c r="E148" s="375" t="s">
        <v>160</v>
      </c>
      <c r="F148" s="372" t="s">
        <v>475</v>
      </c>
      <c r="G148" s="372"/>
      <c r="H148" s="445" t="s">
        <v>22</v>
      </c>
      <c r="I148" s="371">
        <f>IF($F148="X",IF($H148=[1]Tablero!$B$12,[1]Tablero!$A$12,IF($H148=[1]Tablero!$B$13,[1]Tablero!$A$13,IF($H148=[1]Tablero!$B$14,[1]Tablero!$A$14,IF($H148=[1]Tablero!$B$15,[1]Tablero!$A$15,)))))</f>
        <v>4</v>
      </c>
      <c r="J148" s="371" t="b">
        <f>IF($G148="X",IF($H148=[1]Tablero!$E$12,[1]Tablero!$D$12,IF($H148=[1]Tablero!$E$13,[1]Tablero!$D$13,IF($H148=[1]Tablero!$E$14,[1]Tablero!$D$14,IF($H148=[1]Tablero!$E$15,[1]Tablero!$D$15,)))))</f>
        <v>0</v>
      </c>
      <c r="K148" s="490">
        <f t="shared" si="17"/>
        <v>2.6666666666666665E-2</v>
      </c>
      <c r="L148" s="490">
        <f t="shared" si="18"/>
        <v>0</v>
      </c>
      <c r="M148" s="446">
        <v>0.04</v>
      </c>
      <c r="N148" s="447">
        <f t="shared" si="16"/>
        <v>6.6666666666666662E-3</v>
      </c>
      <c r="O148" s="838"/>
      <c r="P148" s="514" t="s">
        <v>74</v>
      </c>
      <c r="Q148" s="514" t="s">
        <v>74</v>
      </c>
      <c r="R148" s="514" t="s">
        <v>75</v>
      </c>
      <c r="S148" s="600" t="s">
        <v>102</v>
      </c>
    </row>
    <row r="149" spans="1:19" ht="42.75" x14ac:dyDescent="0.25">
      <c r="A149" s="842"/>
      <c r="B149" s="461">
        <v>17</v>
      </c>
      <c r="C149" s="427" t="s">
        <v>1252</v>
      </c>
      <c r="D149" s="427" t="s">
        <v>1253</v>
      </c>
      <c r="E149" s="375" t="s">
        <v>160</v>
      </c>
      <c r="F149" s="372"/>
      <c r="G149" s="372" t="s">
        <v>475</v>
      </c>
      <c r="H149" s="445" t="s">
        <v>22</v>
      </c>
      <c r="I149" s="371" t="b">
        <f>IF($F149="X",IF($H149=[1]Tablero!$B$12,[1]Tablero!$A$12,IF($H149=[1]Tablero!$B$13,[1]Tablero!$A$13,IF($H149=[1]Tablero!$B$14,[1]Tablero!$A$14,IF($H149=[1]Tablero!$B$15,[1]Tablero!$A$15,)))))</f>
        <v>0</v>
      </c>
      <c r="J149" s="371">
        <f>IF($G149="X",IF($H149=[1]Tablero!$E$12,[1]Tablero!$D$12,IF($H149=[1]Tablero!$E$13,[1]Tablero!$D$13,IF($H149=[1]Tablero!$E$14,[1]Tablero!$D$14,IF($H149=[1]Tablero!$E$15,[1]Tablero!$D$15,)))))</f>
        <v>1</v>
      </c>
      <c r="K149" s="490">
        <f t="shared" si="17"/>
        <v>0</v>
      </c>
      <c r="L149" s="490">
        <f t="shared" si="18"/>
        <v>6.6666666666666662E-3</v>
      </c>
      <c r="M149" s="446">
        <v>0.04</v>
      </c>
      <c r="N149" s="447">
        <f t="shared" si="16"/>
        <v>6.6666666666666662E-3</v>
      </c>
      <c r="O149" s="838"/>
      <c r="P149" s="514" t="s">
        <v>74</v>
      </c>
      <c r="Q149" s="514" t="s">
        <v>74</v>
      </c>
      <c r="R149" s="514" t="s">
        <v>75</v>
      </c>
      <c r="S149" s="600" t="s">
        <v>102</v>
      </c>
    </row>
    <row r="150" spans="1:19" ht="86.25" customHeight="1" x14ac:dyDescent="0.25">
      <c r="A150" s="842"/>
      <c r="B150" s="461">
        <v>18</v>
      </c>
      <c r="C150" s="427" t="s">
        <v>1254</v>
      </c>
      <c r="D150" s="427" t="s">
        <v>1255</v>
      </c>
      <c r="E150" s="375" t="s">
        <v>160</v>
      </c>
      <c r="F150" s="372"/>
      <c r="G150" s="372" t="s">
        <v>475</v>
      </c>
      <c r="H150" s="462" t="s">
        <v>25</v>
      </c>
      <c r="I150" s="371" t="b">
        <f>IF($F150="X",IF($H150=[1]Tablero!$B$12,[1]Tablero!$A$12,IF($H150=[1]Tablero!$B$13,[1]Tablero!$A$13,IF($H150=[1]Tablero!$B$14,[1]Tablero!$A$14,IF($H150=[1]Tablero!$B$15,[1]Tablero!$A$15,)))))</f>
        <v>0</v>
      </c>
      <c r="J150" s="371">
        <f>IF($G150="X",IF($H150=[1]Tablero!$E$12,[1]Tablero!$D$12,IF($H150=[1]Tablero!$E$13,[1]Tablero!$D$13,IF($H150=[1]Tablero!$E$14,[1]Tablero!$D$14,IF($H150=[1]Tablero!$E$15,[1]Tablero!$D$15,)))))</f>
        <v>2</v>
      </c>
      <c r="K150" s="490">
        <f t="shared" si="17"/>
        <v>0</v>
      </c>
      <c r="L150" s="490">
        <f t="shared" si="18"/>
        <v>6.6666666666666662E-3</v>
      </c>
      <c r="M150" s="446">
        <v>0.02</v>
      </c>
      <c r="N150" s="447">
        <f t="shared" si="16"/>
        <v>3.3333333333333331E-3</v>
      </c>
      <c r="O150" s="838"/>
      <c r="P150" s="514" t="s">
        <v>74</v>
      </c>
      <c r="Q150" s="514" t="s">
        <v>74</v>
      </c>
      <c r="R150" s="514" t="s">
        <v>75</v>
      </c>
      <c r="S150" s="600" t="s">
        <v>102</v>
      </c>
    </row>
    <row r="151" spans="1:19" x14ac:dyDescent="0.25">
      <c r="A151" s="842"/>
      <c r="B151" s="461">
        <v>19</v>
      </c>
      <c r="C151" s="386" t="s">
        <v>1238</v>
      </c>
      <c r="D151" s="386" t="s">
        <v>1239</v>
      </c>
      <c r="E151" s="375" t="s">
        <v>196</v>
      </c>
      <c r="F151" s="462" t="s">
        <v>475</v>
      </c>
      <c r="G151" s="372"/>
      <c r="H151" s="445" t="s">
        <v>25</v>
      </c>
      <c r="I151" s="371">
        <f>IF($F151="X",IF($H151=[1]Tablero!$B$12,[1]Tablero!$A$12,IF($H151=[1]Tablero!$B$13,[1]Tablero!$A$13,IF($H151=[1]Tablero!$B$14,[1]Tablero!$A$14,IF($H151=[1]Tablero!$B$15,[1]Tablero!$A$15,)))))</f>
        <v>3</v>
      </c>
      <c r="J151" s="371" t="b">
        <f>IF($G151="X",IF($H151=[1]Tablero!$E$12,[1]Tablero!$D$12,IF($H151=[1]Tablero!$E$13,[1]Tablero!$D$13,IF($H151=[1]Tablero!$E$14,[1]Tablero!$D$14,IF($H151=[1]Tablero!$E$15,[1]Tablero!$D$15,)))))</f>
        <v>0</v>
      </c>
      <c r="K151" s="490">
        <f t="shared" si="17"/>
        <v>1.4999999999999998E-2</v>
      </c>
      <c r="L151" s="490">
        <f t="shared" si="18"/>
        <v>0</v>
      </c>
      <c r="M151" s="446">
        <v>0.03</v>
      </c>
      <c r="N151" s="447">
        <f t="shared" si="16"/>
        <v>4.9999999999999992E-3</v>
      </c>
      <c r="O151" s="838"/>
      <c r="P151" s="514" t="s">
        <v>65</v>
      </c>
      <c r="Q151" s="514" t="s">
        <v>47</v>
      </c>
      <c r="R151" s="514" t="s">
        <v>97</v>
      </c>
      <c r="S151" s="600" t="s">
        <v>57</v>
      </c>
    </row>
    <row r="152" spans="1:19" ht="28.5" x14ac:dyDescent="0.25">
      <c r="A152" s="842"/>
      <c r="B152" s="461">
        <v>20</v>
      </c>
      <c r="C152" s="427" t="s">
        <v>1256</v>
      </c>
      <c r="D152" s="427" t="s">
        <v>1257</v>
      </c>
      <c r="E152" s="375" t="s">
        <v>160</v>
      </c>
      <c r="F152" s="462" t="s">
        <v>475</v>
      </c>
      <c r="G152" s="372"/>
      <c r="H152" s="445" t="s">
        <v>22</v>
      </c>
      <c r="I152" s="371">
        <f>IF($F152="X",IF($H152=[1]Tablero!$B$12,[1]Tablero!$A$12,IF($H152=[1]Tablero!$B$13,[1]Tablero!$A$13,IF($H152=[1]Tablero!$B$14,[1]Tablero!$A$14,IF($H152=[1]Tablero!$B$15,[1]Tablero!$A$15,)))))</f>
        <v>4</v>
      </c>
      <c r="J152" s="371" t="b">
        <f>IF($G152="X",IF($H152=[1]Tablero!$E$12,[1]Tablero!$D$12,IF($H152=[1]Tablero!$E$13,[1]Tablero!$D$13,IF($H152=[1]Tablero!$E$14,[1]Tablero!$D$14,IF($H152=[1]Tablero!$E$15,[1]Tablero!$D$15,)))))</f>
        <v>0</v>
      </c>
      <c r="K152" s="490">
        <f t="shared" si="17"/>
        <v>2.6666666666666665E-2</v>
      </c>
      <c r="L152" s="490">
        <f t="shared" si="18"/>
        <v>0</v>
      </c>
      <c r="M152" s="446">
        <v>0.04</v>
      </c>
      <c r="N152" s="447">
        <f t="shared" si="16"/>
        <v>6.6666666666666662E-3</v>
      </c>
      <c r="O152" s="838"/>
      <c r="P152" s="514" t="s">
        <v>146</v>
      </c>
      <c r="Q152" s="514" t="s">
        <v>46</v>
      </c>
      <c r="R152" s="514"/>
      <c r="S152" s="600" t="s">
        <v>48</v>
      </c>
    </row>
    <row r="153" spans="1:19" ht="42.75" x14ac:dyDescent="0.25">
      <c r="A153" s="842"/>
      <c r="B153" s="461">
        <v>21</v>
      </c>
      <c r="C153" s="427" t="s">
        <v>1258</v>
      </c>
      <c r="D153" s="427" t="s">
        <v>1259</v>
      </c>
      <c r="E153" s="375" t="s">
        <v>196</v>
      </c>
      <c r="F153" s="462" t="s">
        <v>475</v>
      </c>
      <c r="G153" s="372"/>
      <c r="H153" s="445" t="s">
        <v>22</v>
      </c>
      <c r="I153" s="371">
        <f>IF($F153="X",IF($H153=[1]Tablero!$B$12,[1]Tablero!$A$12,IF($H153=[1]Tablero!$B$13,[1]Tablero!$A$13,IF($H153=[1]Tablero!$B$14,[1]Tablero!$A$14,IF($H153=[1]Tablero!$B$15,[1]Tablero!$A$15,)))))</f>
        <v>4</v>
      </c>
      <c r="J153" s="371" t="b">
        <f>IF($G153="X",IF($H153=[1]Tablero!$E$12,[1]Tablero!$D$12,IF($H153=[1]Tablero!$E$13,[1]Tablero!$D$13,IF($H153=[1]Tablero!$E$14,[1]Tablero!$D$14,IF($H153=[1]Tablero!$E$15,[1]Tablero!$D$15,)))))</f>
        <v>0</v>
      </c>
      <c r="K153" s="490">
        <f t="shared" si="17"/>
        <v>3.3333333333333333E-2</v>
      </c>
      <c r="L153" s="490">
        <f t="shared" si="18"/>
        <v>0</v>
      </c>
      <c r="M153" s="446">
        <v>0.05</v>
      </c>
      <c r="N153" s="447">
        <f t="shared" si="16"/>
        <v>8.3333333333333332E-3</v>
      </c>
      <c r="O153" s="838"/>
      <c r="P153" s="514" t="s">
        <v>140</v>
      </c>
      <c r="Q153" s="514" t="s">
        <v>140</v>
      </c>
      <c r="R153" s="514" t="s">
        <v>81</v>
      </c>
      <c r="S153" s="600" t="s">
        <v>48</v>
      </c>
    </row>
    <row r="154" spans="1:19" ht="28.5" x14ac:dyDescent="0.25">
      <c r="A154" s="842"/>
      <c r="B154" s="461">
        <v>22</v>
      </c>
      <c r="C154" s="481" t="s">
        <v>1260</v>
      </c>
      <c r="D154" s="505" t="s">
        <v>1261</v>
      </c>
      <c r="E154" s="375" t="s">
        <v>196</v>
      </c>
      <c r="F154" s="462"/>
      <c r="G154" s="372" t="s">
        <v>475</v>
      </c>
      <c r="H154" s="445" t="s">
        <v>25</v>
      </c>
      <c r="I154" s="371" t="b">
        <f>IF($F154="X",IF($H154=[1]Tablero!$B$12,[1]Tablero!$A$12,IF($H154=[1]Tablero!$B$13,[1]Tablero!$A$13,IF($H154=[1]Tablero!$B$14,[1]Tablero!$A$14,IF($H154=[1]Tablero!$B$15,[1]Tablero!$A$15,)))))</f>
        <v>0</v>
      </c>
      <c r="J154" s="371">
        <f>IF($G154="X",IF($H154=[1]Tablero!$E$12,[1]Tablero!$D$12,IF($H154=[1]Tablero!$E$13,[1]Tablero!$D$13,IF($H154=[1]Tablero!$E$14,[1]Tablero!$D$14,IF($H154=[1]Tablero!$E$15,[1]Tablero!$D$15,)))))</f>
        <v>2</v>
      </c>
      <c r="K154" s="490">
        <f t="shared" si="17"/>
        <v>0</v>
      </c>
      <c r="L154" s="490">
        <f t="shared" si="18"/>
        <v>9.9999999999999985E-3</v>
      </c>
      <c r="M154" s="446">
        <v>0.03</v>
      </c>
      <c r="N154" s="447">
        <f t="shared" si="16"/>
        <v>4.9999999999999992E-3</v>
      </c>
      <c r="O154" s="838"/>
      <c r="P154" s="514" t="s">
        <v>135</v>
      </c>
      <c r="Q154" s="514" t="s">
        <v>135</v>
      </c>
      <c r="R154" s="514" t="s">
        <v>87</v>
      </c>
      <c r="S154" s="600" t="s">
        <v>102</v>
      </c>
    </row>
    <row r="155" spans="1:19" ht="57" x14ac:dyDescent="0.25">
      <c r="A155" s="842"/>
      <c r="B155" s="461">
        <v>23</v>
      </c>
      <c r="C155" s="427" t="s">
        <v>1262</v>
      </c>
      <c r="D155" s="493" t="s">
        <v>1263</v>
      </c>
      <c r="E155" s="375" t="s">
        <v>160</v>
      </c>
      <c r="F155" s="462"/>
      <c r="G155" s="372" t="s">
        <v>475</v>
      </c>
      <c r="H155" s="445" t="s">
        <v>22</v>
      </c>
      <c r="I155" s="371" t="b">
        <f>IF($F155="X",IF($H155=[1]Tablero!$B$12,[1]Tablero!$A$12,IF($H155=[1]Tablero!$B$13,[1]Tablero!$A$13,IF($H155=[1]Tablero!$B$14,[1]Tablero!$A$14,IF($H155=[1]Tablero!$B$15,[1]Tablero!$A$15,)))))</f>
        <v>0</v>
      </c>
      <c r="J155" s="371">
        <f>IF($G155="X",IF($H155=[1]Tablero!$E$12,[1]Tablero!$D$12,IF($H155=[1]Tablero!$E$13,[1]Tablero!$D$13,IF($H155=[1]Tablero!$E$14,[1]Tablero!$D$14,IF($H155=[1]Tablero!$E$15,[1]Tablero!$D$15,)))))</f>
        <v>1</v>
      </c>
      <c r="K155" s="490">
        <f t="shared" si="17"/>
        <v>0</v>
      </c>
      <c r="L155" s="490">
        <f t="shared" si="18"/>
        <v>4.9999999999999992E-3</v>
      </c>
      <c r="M155" s="446">
        <v>0.03</v>
      </c>
      <c r="N155" s="447">
        <f t="shared" si="16"/>
        <v>4.9999999999999992E-3</v>
      </c>
      <c r="O155" s="838"/>
      <c r="P155" s="514" t="s">
        <v>123</v>
      </c>
      <c r="Q155" s="514" t="s">
        <v>52</v>
      </c>
      <c r="R155" s="514" t="s">
        <v>97</v>
      </c>
      <c r="S155" s="600" t="s">
        <v>88</v>
      </c>
    </row>
    <row r="156" spans="1:19" ht="42.75" x14ac:dyDescent="0.25">
      <c r="A156" s="842"/>
      <c r="B156" s="461">
        <v>24</v>
      </c>
      <c r="C156" s="427" t="s">
        <v>1264</v>
      </c>
      <c r="D156" s="427" t="s">
        <v>1265</v>
      </c>
      <c r="E156" s="375" t="s">
        <v>160</v>
      </c>
      <c r="F156" s="462"/>
      <c r="G156" s="372" t="s">
        <v>475</v>
      </c>
      <c r="H156" s="445" t="s">
        <v>22</v>
      </c>
      <c r="I156" s="371" t="b">
        <f>IF($F156="X",IF($H156=[1]Tablero!$B$12,[1]Tablero!$A$12,IF($H156=[1]Tablero!$B$13,[1]Tablero!$A$13,IF($H156=[1]Tablero!$B$14,[1]Tablero!$A$14,IF($H156=[1]Tablero!$B$15,[1]Tablero!$A$15,)))))</f>
        <v>0</v>
      </c>
      <c r="J156" s="371">
        <f>IF($G156="X",IF($H156=[1]Tablero!$E$12,[1]Tablero!$D$12,IF($H156=[1]Tablero!$E$13,[1]Tablero!$D$13,IF($H156=[1]Tablero!$E$14,[1]Tablero!$D$14,IF($H156=[1]Tablero!$E$15,[1]Tablero!$D$15,)))))</f>
        <v>1</v>
      </c>
      <c r="K156" s="490">
        <f t="shared" si="17"/>
        <v>0</v>
      </c>
      <c r="L156" s="490">
        <f t="shared" si="18"/>
        <v>6.6666666666666662E-3</v>
      </c>
      <c r="M156" s="446">
        <v>0.04</v>
      </c>
      <c r="N156" s="447">
        <f t="shared" si="16"/>
        <v>6.6666666666666662E-3</v>
      </c>
      <c r="O156" s="838"/>
      <c r="P156" s="514" t="s">
        <v>123</v>
      </c>
      <c r="Q156" s="514" t="s">
        <v>52</v>
      </c>
      <c r="R156" s="514" t="s">
        <v>97</v>
      </c>
      <c r="S156" s="600" t="s">
        <v>88</v>
      </c>
    </row>
    <row r="157" spans="1:19" ht="57" x14ac:dyDescent="0.25">
      <c r="A157" s="842"/>
      <c r="B157" s="461">
        <v>25</v>
      </c>
      <c r="C157" s="427" t="s">
        <v>1266</v>
      </c>
      <c r="D157" s="493" t="s">
        <v>1267</v>
      </c>
      <c r="E157" s="375" t="s">
        <v>160</v>
      </c>
      <c r="F157" s="462"/>
      <c r="G157" s="372" t="s">
        <v>475</v>
      </c>
      <c r="H157" s="445" t="s">
        <v>22</v>
      </c>
      <c r="I157" s="371" t="b">
        <f>IF($F157="X",IF($H157=[1]Tablero!$B$12,[1]Tablero!$A$12,IF($H157=[1]Tablero!$B$13,[1]Tablero!$A$13,IF($H157=[1]Tablero!$B$14,[1]Tablero!$A$14,IF($H157=[1]Tablero!$B$15,[1]Tablero!$A$15,)))))</f>
        <v>0</v>
      </c>
      <c r="J157" s="371">
        <f>IF($G157="X",IF($H157=[1]Tablero!$E$12,[1]Tablero!$D$12,IF($H157=[1]Tablero!$E$13,[1]Tablero!$D$13,IF($H157=[1]Tablero!$E$14,[1]Tablero!$D$14,IF($H157=[1]Tablero!$E$15,[1]Tablero!$D$15,)))))</f>
        <v>1</v>
      </c>
      <c r="K157" s="490">
        <f t="shared" si="17"/>
        <v>0</v>
      </c>
      <c r="L157" s="490">
        <f t="shared" si="18"/>
        <v>4.9999999999999992E-3</v>
      </c>
      <c r="M157" s="446">
        <v>0.03</v>
      </c>
      <c r="N157" s="447">
        <f t="shared" si="16"/>
        <v>4.9999999999999992E-3</v>
      </c>
      <c r="O157" s="838"/>
      <c r="P157" s="514" t="s">
        <v>123</v>
      </c>
      <c r="Q157" s="514" t="s">
        <v>52</v>
      </c>
      <c r="R157" s="514" t="s">
        <v>97</v>
      </c>
      <c r="S157" s="600" t="s">
        <v>88</v>
      </c>
    </row>
    <row r="158" spans="1:19" ht="57" x14ac:dyDescent="0.25">
      <c r="A158" s="842"/>
      <c r="B158" s="461">
        <v>26</v>
      </c>
      <c r="C158" s="427" t="s">
        <v>1268</v>
      </c>
      <c r="D158" s="493" t="s">
        <v>1269</v>
      </c>
      <c r="E158" s="375" t="s">
        <v>160</v>
      </c>
      <c r="F158" s="462"/>
      <c r="G158" s="372" t="s">
        <v>475</v>
      </c>
      <c r="H158" s="445" t="s">
        <v>22</v>
      </c>
      <c r="I158" s="371" t="b">
        <f>IF($F158="X",IF($H158=[1]Tablero!$B$12,[1]Tablero!$A$12,IF($H158=[1]Tablero!$B$13,[1]Tablero!$A$13,IF($H158=[1]Tablero!$B$14,[1]Tablero!$A$14,IF($H158=[1]Tablero!$B$15,[1]Tablero!$A$15,)))))</f>
        <v>0</v>
      </c>
      <c r="J158" s="371">
        <f>IF($G158="X",IF($H158=[1]Tablero!$E$12,[1]Tablero!$D$12,IF($H158=[1]Tablero!$E$13,[1]Tablero!$D$13,IF($H158=[1]Tablero!$E$14,[1]Tablero!$D$14,IF($H158=[1]Tablero!$E$15,[1]Tablero!$D$15,)))))</f>
        <v>1</v>
      </c>
      <c r="K158" s="490">
        <f t="shared" si="17"/>
        <v>0</v>
      </c>
      <c r="L158" s="490">
        <f t="shared" si="18"/>
        <v>4.9999999999999992E-3</v>
      </c>
      <c r="M158" s="446">
        <v>0.03</v>
      </c>
      <c r="N158" s="447">
        <f t="shared" si="16"/>
        <v>4.9999999999999992E-3</v>
      </c>
      <c r="O158" s="838"/>
      <c r="P158" s="514" t="s">
        <v>123</v>
      </c>
      <c r="Q158" s="514" t="s">
        <v>52</v>
      </c>
      <c r="R158" s="514" t="s">
        <v>97</v>
      </c>
      <c r="S158" s="600" t="s">
        <v>88</v>
      </c>
    </row>
    <row r="159" spans="1:19" ht="72" customHeight="1" x14ac:dyDescent="0.25">
      <c r="A159" s="842"/>
      <c r="B159" s="461">
        <v>27</v>
      </c>
      <c r="C159" s="481" t="s">
        <v>1270</v>
      </c>
      <c r="D159" s="481" t="s">
        <v>1271</v>
      </c>
      <c r="E159" s="371" t="s">
        <v>196</v>
      </c>
      <c r="F159" s="372"/>
      <c r="G159" s="372" t="s">
        <v>475</v>
      </c>
      <c r="H159" s="372" t="s">
        <v>22</v>
      </c>
      <c r="I159" s="371" t="b">
        <f>IF($F159="X",IF($H159=[1]Tablero!$B$12,[1]Tablero!$A$12,IF($H159=[1]Tablero!$B$13,[1]Tablero!$A$13,IF($H159=[1]Tablero!$B$14,[1]Tablero!$A$14,IF($H159=[1]Tablero!$B$15,[1]Tablero!$A$15,)))))</f>
        <v>0</v>
      </c>
      <c r="J159" s="371">
        <f>IF($G159="X",IF($H159=[1]Tablero!$E$12,[1]Tablero!$D$12,IF($H159=[1]Tablero!$E$13,[1]Tablero!$D$13,IF($H159=[1]Tablero!$E$14,[1]Tablero!$D$14,IF($H159=[1]Tablero!$E$15,[1]Tablero!$D$15,)))))</f>
        <v>1</v>
      </c>
      <c r="K159" s="490">
        <f t="shared" si="17"/>
        <v>0</v>
      </c>
      <c r="L159" s="490">
        <f t="shared" si="18"/>
        <v>4.9999999999999992E-3</v>
      </c>
      <c r="M159" s="446">
        <v>0.03</v>
      </c>
      <c r="N159" s="447">
        <f t="shared" si="16"/>
        <v>4.9999999999999992E-3</v>
      </c>
      <c r="O159" s="838"/>
      <c r="P159" s="514" t="s">
        <v>133</v>
      </c>
      <c r="Q159" s="514" t="s">
        <v>133</v>
      </c>
      <c r="R159" s="514" t="s">
        <v>53</v>
      </c>
      <c r="S159" s="600" t="s">
        <v>102</v>
      </c>
    </row>
    <row r="160" spans="1:19" ht="71.25" x14ac:dyDescent="0.25">
      <c r="A160" s="842"/>
      <c r="B160" s="461">
        <v>28</v>
      </c>
      <c r="C160" s="427" t="s">
        <v>1272</v>
      </c>
      <c r="D160" s="489" t="s">
        <v>1273</v>
      </c>
      <c r="E160" s="371" t="s">
        <v>160</v>
      </c>
      <c r="F160" s="372"/>
      <c r="G160" s="372" t="s">
        <v>475</v>
      </c>
      <c r="H160" s="372" t="s">
        <v>22</v>
      </c>
      <c r="I160" s="371" t="b">
        <f>IF($F160="X",IF($H160=[1]Tablero!$B$12,[1]Tablero!$A$12,IF($H160=[1]Tablero!$B$13,[1]Tablero!$A$13,IF($H160=[1]Tablero!$B$14,[1]Tablero!$A$14,IF($H160=[1]Tablero!$B$15,[1]Tablero!$A$15,)))))</f>
        <v>0</v>
      </c>
      <c r="J160" s="371">
        <f>IF($G160="X",IF($H160=[1]Tablero!$E$12,[1]Tablero!$D$12,IF($H160=[1]Tablero!$E$13,[1]Tablero!$D$13,IF($H160=[1]Tablero!$E$14,[1]Tablero!$D$14,IF($H160=[1]Tablero!$E$15,[1]Tablero!$D$15,)))))</f>
        <v>1</v>
      </c>
      <c r="K160" s="490">
        <f t="shared" si="17"/>
        <v>0</v>
      </c>
      <c r="L160" s="490">
        <f t="shared" si="18"/>
        <v>4.9999999999999992E-3</v>
      </c>
      <c r="M160" s="446">
        <v>0.03</v>
      </c>
      <c r="N160" s="447">
        <f t="shared" si="16"/>
        <v>4.9999999999999992E-3</v>
      </c>
      <c r="O160" s="838"/>
      <c r="P160" s="514" t="s">
        <v>127</v>
      </c>
      <c r="Q160" s="514" t="s">
        <v>123</v>
      </c>
      <c r="R160" s="514" t="s">
        <v>111</v>
      </c>
      <c r="S160" s="600" t="s">
        <v>48</v>
      </c>
    </row>
    <row r="161" spans="1:19" ht="57" x14ac:dyDescent="0.25">
      <c r="A161" s="842"/>
      <c r="B161" s="367">
        <v>29</v>
      </c>
      <c r="C161" s="427" t="s">
        <v>1274</v>
      </c>
      <c r="D161" s="427" t="s">
        <v>1275</v>
      </c>
      <c r="E161" s="375" t="s">
        <v>196</v>
      </c>
      <c r="F161" s="372"/>
      <c r="G161" s="372" t="s">
        <v>475</v>
      </c>
      <c r="H161" s="445" t="s">
        <v>22</v>
      </c>
      <c r="I161" s="371" t="b">
        <f>IF($F161="X",IF($H161=[1]Tablero!$B$12,[1]Tablero!$A$12,IF($H161=[1]Tablero!$B$13,[1]Tablero!$A$13,IF($H161=[1]Tablero!$B$14,[1]Tablero!$A$14,IF($H161=[1]Tablero!$B$15,[1]Tablero!$A$15,)))))</f>
        <v>0</v>
      </c>
      <c r="J161" s="371">
        <f>IF($G161="X",IF($H161=[1]Tablero!$E$12,[1]Tablero!$D$12,IF($H161=[1]Tablero!$E$13,[1]Tablero!$D$13,IF($H161=[1]Tablero!$E$14,[1]Tablero!$D$14,IF($H161=[1]Tablero!$E$15,[1]Tablero!$D$15,)))))</f>
        <v>1</v>
      </c>
      <c r="K161" s="490">
        <f t="shared" si="17"/>
        <v>0</v>
      </c>
      <c r="L161" s="490">
        <f t="shared" si="18"/>
        <v>6.6666666666666662E-3</v>
      </c>
      <c r="M161" s="446">
        <v>0.04</v>
      </c>
      <c r="N161" s="447">
        <f t="shared" si="16"/>
        <v>6.6666666666666662E-3</v>
      </c>
      <c r="O161" s="838"/>
      <c r="P161" s="514" t="s">
        <v>77</v>
      </c>
      <c r="Q161" s="514" t="s">
        <v>46</v>
      </c>
      <c r="R161" s="514" t="s">
        <v>59</v>
      </c>
      <c r="S161" s="600" t="s">
        <v>88</v>
      </c>
    </row>
    <row r="162" spans="1:19" ht="100.5" thickBot="1" x14ac:dyDescent="0.3">
      <c r="A162" s="843"/>
      <c r="B162" s="464">
        <v>30</v>
      </c>
      <c r="C162" s="677" t="s">
        <v>2263</v>
      </c>
      <c r="D162" s="677" t="s">
        <v>2264</v>
      </c>
      <c r="E162" s="375" t="s">
        <v>178</v>
      </c>
      <c r="F162" s="453"/>
      <c r="G162" s="452" t="s">
        <v>475</v>
      </c>
      <c r="H162" s="453" t="s">
        <v>22</v>
      </c>
      <c r="I162" s="495"/>
      <c r="J162" s="495"/>
      <c r="K162" s="480"/>
      <c r="L162" s="480"/>
      <c r="M162" s="455"/>
      <c r="N162" s="456"/>
      <c r="O162" s="457"/>
      <c r="P162" s="516" t="s">
        <v>71</v>
      </c>
      <c r="Q162" s="516" t="s">
        <v>71</v>
      </c>
      <c r="R162" s="516" t="s">
        <v>2257</v>
      </c>
      <c r="S162" s="605" t="s">
        <v>57</v>
      </c>
    </row>
    <row r="163" spans="1:19" ht="14.45" customHeight="1" x14ac:dyDescent="0.25">
      <c r="A163" s="849" t="s">
        <v>974</v>
      </c>
      <c r="B163" s="850" t="s">
        <v>975</v>
      </c>
      <c r="C163" s="850"/>
      <c r="D163" s="607" t="s">
        <v>1276</v>
      </c>
      <c r="E163" s="608"/>
      <c r="F163" s="609">
        <f>COUNTIF(F12:F162,"x")</f>
        <v>77</v>
      </c>
      <c r="G163" s="609">
        <f>COUNTIF(G12:G162,"x")</f>
        <v>72</v>
      </c>
      <c r="H163" s="834"/>
      <c r="I163" s="610"/>
      <c r="J163" s="375" t="b">
        <f>IF($G163="X",IF($H163=[1]Tablero!$E$12,[1]Tablero!$D$12,IF($H163=[1]Tablero!$E$13,[1]Tablero!$D$13,IF($H163=[1]Tablero!$E$14,[1]Tablero!$D$14,IF($H163=[1]Tablero!$E$15,[1]Tablero!$D$15,)))))</f>
        <v>0</v>
      </c>
      <c r="K163" s="611">
        <f>SUM(K12:K139)</f>
        <v>1.8233333333333339</v>
      </c>
      <c r="L163" s="612">
        <f>SUM(L12:L139)</f>
        <v>0.67416666666666669</v>
      </c>
      <c r="M163" s="613">
        <f>[1]Tablero!$C$8</f>
        <v>0.16666666666666666</v>
      </c>
      <c r="N163" s="610" t="s">
        <v>977</v>
      </c>
      <c r="O163" s="853">
        <f>AVERAGE(O12:O139)</f>
        <v>1.0608333333333337</v>
      </c>
      <c r="P163" s="855"/>
      <c r="Q163" s="855"/>
      <c r="R163" s="855"/>
      <c r="S163" s="856"/>
    </row>
    <row r="164" spans="1:19" x14ac:dyDescent="0.25">
      <c r="A164" s="816"/>
      <c r="B164" s="819" t="s">
        <v>978</v>
      </c>
      <c r="C164" s="819"/>
      <c r="D164" s="473" t="s">
        <v>979</v>
      </c>
      <c r="E164" s="523"/>
      <c r="F164" s="824">
        <f>F163+G163</f>
        <v>149</v>
      </c>
      <c r="G164" s="824"/>
      <c r="H164" s="851"/>
      <c r="I164" s="475"/>
      <c r="J164" s="392"/>
      <c r="K164" s="392"/>
      <c r="L164" s="392"/>
      <c r="M164" s="474">
        <f>[1]Tablero!$A$8*M163</f>
        <v>1</v>
      </c>
      <c r="N164" s="476">
        <f>SUM(N12:N139)</f>
        <v>1.0025000000000004</v>
      </c>
      <c r="O164" s="854"/>
      <c r="P164" s="805"/>
      <c r="Q164" s="805"/>
      <c r="R164" s="805"/>
      <c r="S164" s="806"/>
    </row>
    <row r="165" spans="1:19" x14ac:dyDescent="0.25">
      <c r="A165" s="816"/>
      <c r="B165" s="785"/>
      <c r="C165" s="785"/>
      <c r="D165" s="508" t="s">
        <v>980</v>
      </c>
      <c r="E165" s="522"/>
      <c r="F165" s="471">
        <f>COUNTIFS(H12:H162,"Muy Relevante",F12:F162,"X")</f>
        <v>30</v>
      </c>
      <c r="G165" s="471">
        <f>COUNTIFS(H12:H162,"Muy Relevante",G12:G162,"X")</f>
        <v>38</v>
      </c>
      <c r="H165" s="851"/>
      <c r="I165" s="392"/>
      <c r="J165" s="392"/>
      <c r="K165" s="490"/>
      <c r="L165" s="490"/>
      <c r="M165" s="392"/>
      <c r="N165" s="499"/>
      <c r="O165" s="392"/>
      <c r="P165" s="805"/>
      <c r="Q165" s="805"/>
      <c r="R165" s="805"/>
      <c r="S165" s="806"/>
    </row>
    <row r="166" spans="1:19" x14ac:dyDescent="0.25">
      <c r="A166" s="816"/>
      <c r="B166" s="785"/>
      <c r="C166" s="785"/>
      <c r="D166" s="473" t="s">
        <v>981</v>
      </c>
      <c r="E166" s="523"/>
      <c r="F166" s="824">
        <f>F165+G165</f>
        <v>68</v>
      </c>
      <c r="G166" s="824"/>
      <c r="H166" s="851"/>
      <c r="I166" s="392"/>
      <c r="J166" s="392"/>
      <c r="K166" s="490"/>
      <c r="L166" s="490"/>
      <c r="M166" s="392"/>
      <c r="N166" s="392"/>
      <c r="O166" s="392"/>
      <c r="P166" s="805"/>
      <c r="Q166" s="805"/>
      <c r="R166" s="805"/>
      <c r="S166" s="806"/>
    </row>
    <row r="167" spans="1:19" ht="15.75" thickBot="1" x14ac:dyDescent="0.3">
      <c r="A167" s="817"/>
      <c r="B167" s="818"/>
      <c r="C167" s="818"/>
      <c r="D167" s="509" t="s">
        <v>982</v>
      </c>
      <c r="E167" s="524"/>
      <c r="F167" s="821">
        <f>K163+L163</f>
        <v>2.4975000000000005</v>
      </c>
      <c r="G167" s="821"/>
      <c r="H167" s="852"/>
      <c r="I167" s="479"/>
      <c r="J167" s="479"/>
      <c r="K167" s="480"/>
      <c r="L167" s="480"/>
      <c r="M167" s="479"/>
      <c r="N167" s="479"/>
      <c r="O167" s="479"/>
      <c r="P167" s="807"/>
      <c r="Q167" s="807"/>
      <c r="R167" s="807"/>
      <c r="S167" s="808"/>
    </row>
  </sheetData>
  <autoFilter ref="A11:CG167" xr:uid="{35F2B26C-10B9-4234-A00E-9911541913F6}"/>
  <mergeCells count="58">
    <mergeCell ref="O56:O72"/>
    <mergeCell ref="O73:O100"/>
    <mergeCell ref="O101:O124"/>
    <mergeCell ref="O125:O132"/>
    <mergeCell ref="O133:O161"/>
    <mergeCell ref="A9:O9"/>
    <mergeCell ref="P9:P11"/>
    <mergeCell ref="Q9:Q11"/>
    <mergeCell ref="R9:R11"/>
    <mergeCell ref="S9:S11"/>
    <mergeCell ref="A10:A11"/>
    <mergeCell ref="B10:B11"/>
    <mergeCell ref="O10:O11"/>
    <mergeCell ref="C10:C11"/>
    <mergeCell ref="D10:D11"/>
    <mergeCell ref="F10:G10"/>
    <mergeCell ref="H10:J10"/>
    <mergeCell ref="K10:K11"/>
    <mergeCell ref="L10:L11"/>
    <mergeCell ref="N10:N11"/>
    <mergeCell ref="E10:E11"/>
    <mergeCell ref="A1:C6"/>
    <mergeCell ref="D1:Q6"/>
    <mergeCell ref="R1:R2"/>
    <mergeCell ref="S1:S2"/>
    <mergeCell ref="R3:R4"/>
    <mergeCell ref="S3:S4"/>
    <mergeCell ref="R5:R6"/>
    <mergeCell ref="S5:S6"/>
    <mergeCell ref="A163:A167"/>
    <mergeCell ref="B163:C163"/>
    <mergeCell ref="H163:H167"/>
    <mergeCell ref="O163:O164"/>
    <mergeCell ref="P163:S167"/>
    <mergeCell ref="B164:C164"/>
    <mergeCell ref="F164:G164"/>
    <mergeCell ref="B165:C167"/>
    <mergeCell ref="F166:G166"/>
    <mergeCell ref="F167:G167"/>
    <mergeCell ref="A133:A162"/>
    <mergeCell ref="A12:A55"/>
    <mergeCell ref="A73:A100"/>
    <mergeCell ref="A125:A132"/>
    <mergeCell ref="A56:A72"/>
    <mergeCell ref="A101:A124"/>
    <mergeCell ref="B31:B32"/>
    <mergeCell ref="Q31:Q32"/>
    <mergeCell ref="P31:P32"/>
    <mergeCell ref="R31:R32"/>
    <mergeCell ref="C31:C32"/>
    <mergeCell ref="D31:D32"/>
    <mergeCell ref="E31:E32"/>
    <mergeCell ref="F31:F32"/>
    <mergeCell ref="G31:G32"/>
    <mergeCell ref="H31:H32"/>
    <mergeCell ref="O12:O55"/>
    <mergeCell ref="M31:M32"/>
    <mergeCell ref="R33:R34"/>
  </mergeCells>
  <phoneticPr fontId="42" type="noConversion"/>
  <dataValidations xWindow="889" yWindow="487" count="11">
    <dataValidation allowBlank="1" showInputMessage="1" showErrorMessage="1" promptTitle="Sistemas de gestión" prompt="De acuerdo con la lista desplegable seleccione el sistema de gestión al cual está asociado el sub-factor (ISO 9001, ISO 14001, ISO 27001, ISO 45001, todos los sistemas de gestión)" sqref="E10" xr:uid="{DA97BB64-A636-4D44-AD1B-1EB1D422525C}"/>
    <dataValidation allowBlank="1" showInputMessage="1" showErrorMessage="1" promptTitle="OPORTUNIDAD" prompt="Marque con &quot;X&quot; si es una oportunidad_x000a__x000a_Nos podríamos preguntar: ¿Qué aspectos positivos del entorno se pueden convertir en oportunidades para nuestra entidad?_x000a_ _x000a__x000a_" sqref="F11" xr:uid="{D900B6B2-6F4D-4C0E-840A-6DD5D0828F31}"/>
    <dataValidation allowBlank="1" showInputMessage="1" showErrorMessage="1" promptTitle="AMENAZA" prompt="Marque con una &quot;X&quot; si es una Amenaza_x000a__x000a_Nos podríamos preguntar: ¿Qué aspectos negativos del entorno se pueden convertir en una amenaza para nuestra entidad ?_x000a__x000a_" sqref="G11" xr:uid="{95345C6B-886C-4699-B249-C3D901D6442E}"/>
    <dataValidation allowBlank="1" showInputMessage="1" showErrorMessage="1" promptTitle="FACTOR" prompt="Ver descripción de los factores en la pestaña denominada Metodología Contexto" sqref="A10:A11" xr:uid="{99304629-3D1B-4EA0-B2D7-79CABD9D4B8E}"/>
    <dataValidation allowBlank="1" showInputMessage="1" showErrorMessage="1" promptTitle="Sub-factor" prompt="De acuerdo con el factor establecido escriba un texto corto o una palabra relacionada con el factor que se esté analizando." sqref="C10" xr:uid="{B5B635E8-4EF8-4F48-9FC1-9715BC348E9D}"/>
    <dataValidation allowBlank="1" showInputMessage="1" showErrorMessage="1" promptTitle="Descripción" prompt="Ampliar la información que permita explicar por qué el subfactor es una oportunidad o amenaza. Debe ser un texto corto, para  las  amenazas, su redacción debe tener palabras que permitan evidenciar su impacto negativo." sqref="D10" xr:uid="{66239515-64D5-4BB0-874B-6E81E7BAC7C0}"/>
    <dataValidation allowBlank="1" showInputMessage="1" showErrorMessage="1" promptTitle="CUALITATIVO" prompt="Seleccionar de acuerdo con la lista desplegable, ver descripción en la pestaña metodología del contexto" sqref="H11" xr:uid="{EAB28895-B438-4B6A-8A10-5259BD14FA65}"/>
    <dataValidation allowBlank="1" showInputMessage="1" showErrorMessage="1" promptTitle="Dependencia propone subfactor" prompt="Hace referencia a la dependencia que identifica una fortaleza y/o debilidad de otra dependencia. Seleccionar de acuerdo con la lista desplegable" sqref="P9:P11" xr:uid="{1AC1D569-2B94-427B-B56E-DBA1FD6C02E6}"/>
    <dataValidation allowBlank="1" showInputMessage="1" showErrorMessage="1" promptTitle="Proceso asociado" prompt="Seleccionar de acuerdo con la lista desplegable" sqref="R9:R11" xr:uid="{A0AC8652-2C22-4814-B1F1-7794D80D4060}"/>
    <dataValidation allowBlank="1" showInputMessage="1" showErrorMessage="1" promptTitle="Dependencia responsable" prompt="Seleccionar de acuerdo con la lista desplegable" sqref="Q9:Q11" xr:uid="{A7C45AF9-8C51-4EA9-898D-A78E3D44A5B9}"/>
    <dataValidation allowBlank="1" showInputMessage="1" showErrorMessage="1" promptTitle="Descripción" prompt="Ampliar la información que permita explicar por qué el subfactor es una fortaleza o una debilidad. Debe ser un texto corto, para  las debilidades su redacción debe tener palabras que permitan evidenciar su impacto negativo." sqref="D30" xr:uid="{8B6FF74B-4589-4715-BDC5-B5F39583DE26}"/>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889" yWindow="487" count="9">
        <x14:dataValidation type="list" allowBlank="1" showInputMessage="1" showErrorMessage="1" xr:uid="{1E4BF257-AEC7-4B94-BC90-4CA81CC4F36D}">
          <x14:formula1>
            <xm:f>Hoja1!$C$30:$C$33</xm:f>
          </x14:formula1>
          <xm:sqref>H12:H20 H89:H97 H22:H31 H33:H80 H161:H162 H99:H158</xm:sqref>
        </x14:dataValidation>
        <x14:dataValidation type="list" allowBlank="1" showInputMessage="1" showErrorMessage="1" promptTitle="Sistemas de gestión" prompt="De acuerdo con la lista desplegable seleccione el sistema de gestión al cual está asociado el sub-factor (ISO 9001, ISO 14001, ISO 27001, ISO 45001, todos los sistemas de gestión)" xr:uid="{196308E8-3242-40AA-A1BF-0B3E9AB7A327}">
          <x14:formula1>
            <xm:f>Hoja1!$L$9:$L$13</xm:f>
          </x14:formula1>
          <xm:sqref>E89:E97 E33:E80 E12:E29 E161:E162 E99:E158</xm:sqref>
        </x14:dataValidation>
        <x14:dataValidation type="list" allowBlank="1" showInputMessage="1" showErrorMessage="1" xr:uid="{46ABDAC4-6D0E-43A4-AA2B-176F8E609FC4}">
          <x14:formula1>
            <xm:f>Tablero!$A$36:$A$77</xm:f>
          </x14:formula1>
          <xm:sqref>R51 P12:Q31 P84:Q97 P67:Q80 P33:Q64 P99:Q123 P125:Q162</xm:sqref>
        </x14:dataValidation>
        <x14:dataValidation type="list" allowBlank="1" showInputMessage="1" showErrorMessage="1" xr:uid="{84FEED49-E181-452F-8CF4-9CA1764F7349}">
          <x14:formula1>
            <xm:f>Tablero!$C$37:$C$55</xm:f>
          </x14:formula1>
          <xm:sqref>R161:R162 R75:R80 R127:R158 R33 R84:R97 R12:R31 R52:R71 R43:R50 R35:R41 R99:R125</xm:sqref>
        </x14:dataValidation>
        <x14:dataValidation type="list" allowBlank="1" showInputMessage="1" showErrorMessage="1" xr:uid="{93B1560A-1652-4CCA-AAE9-E4886EDBE2B0}">
          <x14:formula1>
            <xm:f>Tablero!$K$55:$K$62</xm:f>
          </x14:formula1>
          <xm:sqref>S12:S64 S67:S80 S84:S97 S99:S162</xm:sqref>
        </x14:dataValidation>
        <x14:dataValidation type="list" allowBlank="1" showInputMessage="1" showErrorMessage="1" xr:uid="{6EC12063-4744-4176-822E-737D98A8AE87}">
          <x14:formula1>
            <xm:f>Hoja1!$L$9:$L$13</xm:f>
          </x14:formula1>
          <xm:sqref>E98 E159:E160</xm:sqref>
        </x14:dataValidation>
        <x14:dataValidation type="list" allowBlank="1" showInputMessage="1" showErrorMessage="1" xr:uid="{7958F052-10A0-4F8E-A904-8B1971CACF26}">
          <x14:formula1>
            <xm:f>Tablero!$B$12:$B$15</xm:f>
          </x14:formula1>
          <xm:sqref>H98 H159:H160</xm:sqref>
        </x14:dataValidation>
        <x14:dataValidation type="list" allowBlank="1" showInputMessage="1" showErrorMessage="1" xr:uid="{50245836-9A39-48C1-A5E5-62E63A6AD27E}">
          <x14:formula1>
            <xm:f>Tablero!$C$37:$C$58</xm:f>
          </x14:formula1>
          <xm:sqref>R159:R160 R72:R74 R42</xm:sqref>
        </x14:dataValidation>
        <x14:dataValidation type="list" allowBlank="1" showInputMessage="1" showErrorMessage="1" xr:uid="{32B33BA6-F80A-4928-95E7-9F6F7AFFAB31}">
          <x14:formula1>
            <xm:f>Tablero!$C$38:$C$58</xm:f>
          </x14:formula1>
          <xm:sqref>R126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077D8-5C07-4962-B251-F1C23F9B7EF8}">
  <sheetPr>
    <tabColor rgb="FF00B050"/>
  </sheetPr>
  <dimension ref="A1:AL296"/>
  <sheetViews>
    <sheetView showGridLines="0" topLeftCell="A106" zoomScale="70" zoomScaleNormal="70" zoomScalePageLayoutView="48" workbookViewId="0">
      <selection activeCell="K125" sqref="K125"/>
    </sheetView>
  </sheetViews>
  <sheetFormatPr baseColWidth="10" defaultColWidth="11.42578125" defaultRowHeight="15" x14ac:dyDescent="0.25"/>
  <cols>
    <col min="1" max="1" width="6.85546875" customWidth="1"/>
    <col min="2" max="2" width="65.7109375" customWidth="1"/>
    <col min="3" max="3" width="22.28515625" customWidth="1"/>
    <col min="4" max="4" width="6.42578125" customWidth="1"/>
    <col min="5" max="5" width="8.42578125" customWidth="1"/>
    <col min="6" max="6" width="65.7109375" customWidth="1"/>
    <col min="7" max="7" width="12.140625" customWidth="1"/>
    <col min="8" max="8" width="27.42578125" customWidth="1"/>
    <col min="9" max="9" width="6.85546875" customWidth="1"/>
    <col min="10" max="10" width="8" customWidth="1"/>
    <col min="11" max="11" width="65.7109375" customWidth="1"/>
    <col min="12" max="12" width="17.7109375" customWidth="1"/>
    <col min="13" max="13" width="17.42578125" customWidth="1"/>
    <col min="14" max="14" width="39.5703125" hidden="1" customWidth="1"/>
    <col min="15" max="15" width="85.5703125" hidden="1" customWidth="1"/>
    <col min="16" max="16" width="31" customWidth="1"/>
    <col min="17" max="19" width="11.42578125" customWidth="1"/>
    <col min="259" max="259" width="4.42578125" customWidth="1"/>
    <col min="260" max="260" width="35.42578125" customWidth="1"/>
    <col min="261" max="261" width="3.85546875" customWidth="1"/>
    <col min="262" max="262" width="39.42578125" customWidth="1"/>
    <col min="263" max="263" width="3.28515625" customWidth="1"/>
    <col min="264" max="264" width="34.7109375" customWidth="1"/>
    <col min="515" max="515" width="4.42578125" customWidth="1"/>
    <col min="516" max="516" width="35.42578125" customWidth="1"/>
    <col min="517" max="517" width="3.85546875" customWidth="1"/>
    <col min="518" max="518" width="39.42578125" customWidth="1"/>
    <col min="519" max="519" width="3.28515625" customWidth="1"/>
    <col min="520" max="520" width="34.7109375" customWidth="1"/>
    <col min="771" max="771" width="4.42578125" customWidth="1"/>
    <col min="772" max="772" width="35.42578125" customWidth="1"/>
    <col min="773" max="773" width="3.85546875" customWidth="1"/>
    <col min="774" max="774" width="39.42578125" customWidth="1"/>
    <col min="775" max="775" width="3.28515625" customWidth="1"/>
    <col min="776" max="776" width="34.7109375" customWidth="1"/>
    <col min="1027" max="1027" width="4.42578125" customWidth="1"/>
    <col min="1028" max="1028" width="35.42578125" customWidth="1"/>
    <col min="1029" max="1029" width="3.85546875" customWidth="1"/>
    <col min="1030" max="1030" width="39.42578125" customWidth="1"/>
    <col min="1031" max="1031" width="3.28515625" customWidth="1"/>
    <col min="1032" max="1032" width="34.7109375" customWidth="1"/>
    <col min="1283" max="1283" width="4.42578125" customWidth="1"/>
    <col min="1284" max="1284" width="35.42578125" customWidth="1"/>
    <col min="1285" max="1285" width="3.85546875" customWidth="1"/>
    <col min="1286" max="1286" width="39.42578125" customWidth="1"/>
    <col min="1287" max="1287" width="3.28515625" customWidth="1"/>
    <col min="1288" max="1288" width="34.7109375" customWidth="1"/>
    <col min="1539" max="1539" width="4.42578125" customWidth="1"/>
    <col min="1540" max="1540" width="35.42578125" customWidth="1"/>
    <col min="1541" max="1541" width="3.85546875" customWidth="1"/>
    <col min="1542" max="1542" width="39.42578125" customWidth="1"/>
    <col min="1543" max="1543" width="3.28515625" customWidth="1"/>
    <col min="1544" max="1544" width="34.7109375" customWidth="1"/>
    <col min="1795" max="1795" width="4.42578125" customWidth="1"/>
    <col min="1796" max="1796" width="35.42578125" customWidth="1"/>
    <col min="1797" max="1797" width="3.85546875" customWidth="1"/>
    <col min="1798" max="1798" width="39.42578125" customWidth="1"/>
    <col min="1799" max="1799" width="3.28515625" customWidth="1"/>
    <col min="1800" max="1800" width="34.7109375" customWidth="1"/>
    <col min="2051" max="2051" width="4.42578125" customWidth="1"/>
    <col min="2052" max="2052" width="35.42578125" customWidth="1"/>
    <col min="2053" max="2053" width="3.85546875" customWidth="1"/>
    <col min="2054" max="2054" width="39.42578125" customWidth="1"/>
    <col min="2055" max="2055" width="3.28515625" customWidth="1"/>
    <col min="2056" max="2056" width="34.7109375" customWidth="1"/>
    <col min="2307" max="2307" width="4.42578125" customWidth="1"/>
    <col min="2308" max="2308" width="35.42578125" customWidth="1"/>
    <col min="2309" max="2309" width="3.85546875" customWidth="1"/>
    <col min="2310" max="2310" width="39.42578125" customWidth="1"/>
    <col min="2311" max="2311" width="3.28515625" customWidth="1"/>
    <col min="2312" max="2312" width="34.7109375" customWidth="1"/>
    <col min="2563" max="2563" width="4.42578125" customWidth="1"/>
    <col min="2564" max="2564" width="35.42578125" customWidth="1"/>
    <col min="2565" max="2565" width="3.85546875" customWidth="1"/>
    <col min="2566" max="2566" width="39.42578125" customWidth="1"/>
    <col min="2567" max="2567" width="3.28515625" customWidth="1"/>
    <col min="2568" max="2568" width="34.7109375" customWidth="1"/>
    <col min="2819" max="2819" width="4.42578125" customWidth="1"/>
    <col min="2820" max="2820" width="35.42578125" customWidth="1"/>
    <col min="2821" max="2821" width="3.85546875" customWidth="1"/>
    <col min="2822" max="2822" width="39.42578125" customWidth="1"/>
    <col min="2823" max="2823" width="3.28515625" customWidth="1"/>
    <col min="2824" max="2824" width="34.7109375" customWidth="1"/>
    <col min="3075" max="3075" width="4.42578125" customWidth="1"/>
    <col min="3076" max="3076" width="35.42578125" customWidth="1"/>
    <col min="3077" max="3077" width="3.85546875" customWidth="1"/>
    <col min="3078" max="3078" width="39.42578125" customWidth="1"/>
    <col min="3079" max="3079" width="3.28515625" customWidth="1"/>
    <col min="3080" max="3080" width="34.7109375" customWidth="1"/>
    <col min="3331" max="3331" width="4.42578125" customWidth="1"/>
    <col min="3332" max="3332" width="35.42578125" customWidth="1"/>
    <col min="3333" max="3333" width="3.85546875" customWidth="1"/>
    <col min="3334" max="3334" width="39.42578125" customWidth="1"/>
    <col min="3335" max="3335" width="3.28515625" customWidth="1"/>
    <col min="3336" max="3336" width="34.7109375" customWidth="1"/>
    <col min="3587" max="3587" width="4.42578125" customWidth="1"/>
    <col min="3588" max="3588" width="35.42578125" customWidth="1"/>
    <col min="3589" max="3589" width="3.85546875" customWidth="1"/>
    <col min="3590" max="3590" width="39.42578125" customWidth="1"/>
    <col min="3591" max="3591" width="3.28515625" customWidth="1"/>
    <col min="3592" max="3592" width="34.7109375" customWidth="1"/>
    <col min="3843" max="3843" width="4.42578125" customWidth="1"/>
    <col min="3844" max="3844" width="35.42578125" customWidth="1"/>
    <col min="3845" max="3845" width="3.85546875" customWidth="1"/>
    <col min="3846" max="3846" width="39.42578125" customWidth="1"/>
    <col min="3847" max="3847" width="3.28515625" customWidth="1"/>
    <col min="3848" max="3848" width="34.7109375" customWidth="1"/>
    <col min="4099" max="4099" width="4.42578125" customWidth="1"/>
    <col min="4100" max="4100" width="35.42578125" customWidth="1"/>
    <col min="4101" max="4101" width="3.85546875" customWidth="1"/>
    <col min="4102" max="4102" width="39.42578125" customWidth="1"/>
    <col min="4103" max="4103" width="3.28515625" customWidth="1"/>
    <col min="4104" max="4104" width="34.7109375" customWidth="1"/>
    <col min="4355" max="4355" width="4.42578125" customWidth="1"/>
    <col min="4356" max="4356" width="35.42578125" customWidth="1"/>
    <col min="4357" max="4357" width="3.85546875" customWidth="1"/>
    <col min="4358" max="4358" width="39.42578125" customWidth="1"/>
    <col min="4359" max="4359" width="3.28515625" customWidth="1"/>
    <col min="4360" max="4360" width="34.7109375" customWidth="1"/>
    <col min="4611" max="4611" width="4.42578125" customWidth="1"/>
    <col min="4612" max="4612" width="35.42578125" customWidth="1"/>
    <col min="4613" max="4613" width="3.85546875" customWidth="1"/>
    <col min="4614" max="4614" width="39.42578125" customWidth="1"/>
    <col min="4615" max="4615" width="3.28515625" customWidth="1"/>
    <col min="4616" max="4616" width="34.7109375" customWidth="1"/>
    <col min="4867" max="4867" width="4.42578125" customWidth="1"/>
    <col min="4868" max="4868" width="35.42578125" customWidth="1"/>
    <col min="4869" max="4869" width="3.85546875" customWidth="1"/>
    <col min="4870" max="4870" width="39.42578125" customWidth="1"/>
    <col min="4871" max="4871" width="3.28515625" customWidth="1"/>
    <col min="4872" max="4872" width="34.7109375" customWidth="1"/>
    <col min="5123" max="5123" width="4.42578125" customWidth="1"/>
    <col min="5124" max="5124" width="35.42578125" customWidth="1"/>
    <col min="5125" max="5125" width="3.85546875" customWidth="1"/>
    <col min="5126" max="5126" width="39.42578125" customWidth="1"/>
    <col min="5127" max="5127" width="3.28515625" customWidth="1"/>
    <col min="5128" max="5128" width="34.7109375" customWidth="1"/>
    <col min="5379" max="5379" width="4.42578125" customWidth="1"/>
    <col min="5380" max="5380" width="35.42578125" customWidth="1"/>
    <col min="5381" max="5381" width="3.85546875" customWidth="1"/>
    <col min="5382" max="5382" width="39.42578125" customWidth="1"/>
    <col min="5383" max="5383" width="3.28515625" customWidth="1"/>
    <col min="5384" max="5384" width="34.7109375" customWidth="1"/>
    <col min="5635" max="5635" width="4.42578125" customWidth="1"/>
    <col min="5636" max="5636" width="35.42578125" customWidth="1"/>
    <col min="5637" max="5637" width="3.85546875" customWidth="1"/>
    <col min="5638" max="5638" width="39.42578125" customWidth="1"/>
    <col min="5639" max="5639" width="3.28515625" customWidth="1"/>
    <col min="5640" max="5640" width="34.7109375" customWidth="1"/>
    <col min="5891" max="5891" width="4.42578125" customWidth="1"/>
    <col min="5892" max="5892" width="35.42578125" customWidth="1"/>
    <col min="5893" max="5893" width="3.85546875" customWidth="1"/>
    <col min="5894" max="5894" width="39.42578125" customWidth="1"/>
    <col min="5895" max="5895" width="3.28515625" customWidth="1"/>
    <col min="5896" max="5896" width="34.7109375" customWidth="1"/>
    <col min="6147" max="6147" width="4.42578125" customWidth="1"/>
    <col min="6148" max="6148" width="35.42578125" customWidth="1"/>
    <col min="6149" max="6149" width="3.85546875" customWidth="1"/>
    <col min="6150" max="6150" width="39.42578125" customWidth="1"/>
    <col min="6151" max="6151" width="3.28515625" customWidth="1"/>
    <col min="6152" max="6152" width="34.7109375" customWidth="1"/>
    <col min="6403" max="6403" width="4.42578125" customWidth="1"/>
    <col min="6404" max="6404" width="35.42578125" customWidth="1"/>
    <col min="6405" max="6405" width="3.85546875" customWidth="1"/>
    <col min="6406" max="6406" width="39.42578125" customWidth="1"/>
    <col min="6407" max="6407" width="3.28515625" customWidth="1"/>
    <col min="6408" max="6408" width="34.7109375" customWidth="1"/>
    <col min="6659" max="6659" width="4.42578125" customWidth="1"/>
    <col min="6660" max="6660" width="35.42578125" customWidth="1"/>
    <col min="6661" max="6661" width="3.85546875" customWidth="1"/>
    <col min="6662" max="6662" width="39.42578125" customWidth="1"/>
    <col min="6663" max="6663" width="3.28515625" customWidth="1"/>
    <col min="6664" max="6664" width="34.7109375" customWidth="1"/>
    <col min="6915" max="6915" width="4.42578125" customWidth="1"/>
    <col min="6916" max="6916" width="35.42578125" customWidth="1"/>
    <col min="6917" max="6917" width="3.85546875" customWidth="1"/>
    <col min="6918" max="6918" width="39.42578125" customWidth="1"/>
    <col min="6919" max="6919" width="3.28515625" customWidth="1"/>
    <col min="6920" max="6920" width="34.7109375" customWidth="1"/>
    <col min="7171" max="7171" width="4.42578125" customWidth="1"/>
    <col min="7172" max="7172" width="35.42578125" customWidth="1"/>
    <col min="7173" max="7173" width="3.85546875" customWidth="1"/>
    <col min="7174" max="7174" width="39.42578125" customWidth="1"/>
    <col min="7175" max="7175" width="3.28515625" customWidth="1"/>
    <col min="7176" max="7176" width="34.7109375" customWidth="1"/>
    <col min="7427" max="7427" width="4.42578125" customWidth="1"/>
    <col min="7428" max="7428" width="35.42578125" customWidth="1"/>
    <col min="7429" max="7429" width="3.85546875" customWidth="1"/>
    <col min="7430" max="7430" width="39.42578125" customWidth="1"/>
    <col min="7431" max="7431" width="3.28515625" customWidth="1"/>
    <col min="7432" max="7432" width="34.7109375" customWidth="1"/>
    <col min="7683" max="7683" width="4.42578125" customWidth="1"/>
    <col min="7684" max="7684" width="35.42578125" customWidth="1"/>
    <col min="7685" max="7685" width="3.85546875" customWidth="1"/>
    <col min="7686" max="7686" width="39.42578125" customWidth="1"/>
    <col min="7687" max="7687" width="3.28515625" customWidth="1"/>
    <col min="7688" max="7688" width="34.7109375" customWidth="1"/>
    <col min="7939" max="7939" width="4.42578125" customWidth="1"/>
    <col min="7940" max="7940" width="35.42578125" customWidth="1"/>
    <col min="7941" max="7941" width="3.85546875" customWidth="1"/>
    <col min="7942" max="7942" width="39.42578125" customWidth="1"/>
    <col min="7943" max="7943" width="3.28515625" customWidth="1"/>
    <col min="7944" max="7944" width="34.7109375" customWidth="1"/>
    <col min="8195" max="8195" width="4.42578125" customWidth="1"/>
    <col min="8196" max="8196" width="35.42578125" customWidth="1"/>
    <col min="8197" max="8197" width="3.85546875" customWidth="1"/>
    <col min="8198" max="8198" width="39.42578125" customWidth="1"/>
    <col min="8199" max="8199" width="3.28515625" customWidth="1"/>
    <col min="8200" max="8200" width="34.7109375" customWidth="1"/>
    <col min="8451" max="8451" width="4.42578125" customWidth="1"/>
    <col min="8452" max="8452" width="35.42578125" customWidth="1"/>
    <col min="8453" max="8453" width="3.85546875" customWidth="1"/>
    <col min="8454" max="8454" width="39.42578125" customWidth="1"/>
    <col min="8455" max="8455" width="3.28515625" customWidth="1"/>
    <col min="8456" max="8456" width="34.7109375" customWidth="1"/>
    <col min="8707" max="8707" width="4.42578125" customWidth="1"/>
    <col min="8708" max="8708" width="35.42578125" customWidth="1"/>
    <col min="8709" max="8709" width="3.85546875" customWidth="1"/>
    <col min="8710" max="8710" width="39.42578125" customWidth="1"/>
    <col min="8711" max="8711" width="3.28515625" customWidth="1"/>
    <col min="8712" max="8712" width="34.7109375" customWidth="1"/>
    <col min="8963" max="8963" width="4.42578125" customWidth="1"/>
    <col min="8964" max="8964" width="35.42578125" customWidth="1"/>
    <col min="8965" max="8965" width="3.85546875" customWidth="1"/>
    <col min="8966" max="8966" width="39.42578125" customWidth="1"/>
    <col min="8967" max="8967" width="3.28515625" customWidth="1"/>
    <col min="8968" max="8968" width="34.7109375" customWidth="1"/>
    <col min="9219" max="9219" width="4.42578125" customWidth="1"/>
    <col min="9220" max="9220" width="35.42578125" customWidth="1"/>
    <col min="9221" max="9221" width="3.85546875" customWidth="1"/>
    <col min="9222" max="9222" width="39.42578125" customWidth="1"/>
    <col min="9223" max="9223" width="3.28515625" customWidth="1"/>
    <col min="9224" max="9224" width="34.7109375" customWidth="1"/>
    <col min="9475" max="9475" width="4.42578125" customWidth="1"/>
    <col min="9476" max="9476" width="35.42578125" customWidth="1"/>
    <col min="9477" max="9477" width="3.85546875" customWidth="1"/>
    <col min="9478" max="9478" width="39.42578125" customWidth="1"/>
    <col min="9479" max="9479" width="3.28515625" customWidth="1"/>
    <col min="9480" max="9480" width="34.7109375" customWidth="1"/>
    <col min="9731" max="9731" width="4.42578125" customWidth="1"/>
    <col min="9732" max="9732" width="35.42578125" customWidth="1"/>
    <col min="9733" max="9733" width="3.85546875" customWidth="1"/>
    <col min="9734" max="9734" width="39.42578125" customWidth="1"/>
    <col min="9735" max="9735" width="3.28515625" customWidth="1"/>
    <col min="9736" max="9736" width="34.7109375" customWidth="1"/>
    <col min="9987" max="9987" width="4.42578125" customWidth="1"/>
    <col min="9988" max="9988" width="35.42578125" customWidth="1"/>
    <col min="9989" max="9989" width="3.85546875" customWidth="1"/>
    <col min="9990" max="9990" width="39.42578125" customWidth="1"/>
    <col min="9991" max="9991" width="3.28515625" customWidth="1"/>
    <col min="9992" max="9992" width="34.7109375" customWidth="1"/>
    <col min="10243" max="10243" width="4.42578125" customWidth="1"/>
    <col min="10244" max="10244" width="35.42578125" customWidth="1"/>
    <col min="10245" max="10245" width="3.85546875" customWidth="1"/>
    <col min="10246" max="10246" width="39.42578125" customWidth="1"/>
    <col min="10247" max="10247" width="3.28515625" customWidth="1"/>
    <col min="10248" max="10248" width="34.7109375" customWidth="1"/>
    <col min="10499" max="10499" width="4.42578125" customWidth="1"/>
    <col min="10500" max="10500" width="35.42578125" customWidth="1"/>
    <col min="10501" max="10501" width="3.85546875" customWidth="1"/>
    <col min="10502" max="10502" width="39.42578125" customWidth="1"/>
    <col min="10503" max="10503" width="3.28515625" customWidth="1"/>
    <col min="10504" max="10504" width="34.7109375" customWidth="1"/>
    <col min="10755" max="10755" width="4.42578125" customWidth="1"/>
    <col min="10756" max="10756" width="35.42578125" customWidth="1"/>
    <col min="10757" max="10757" width="3.85546875" customWidth="1"/>
    <col min="10758" max="10758" width="39.42578125" customWidth="1"/>
    <col min="10759" max="10759" width="3.28515625" customWidth="1"/>
    <col min="10760" max="10760" width="34.7109375" customWidth="1"/>
    <col min="11011" max="11011" width="4.42578125" customWidth="1"/>
    <col min="11012" max="11012" width="35.42578125" customWidth="1"/>
    <col min="11013" max="11013" width="3.85546875" customWidth="1"/>
    <col min="11014" max="11014" width="39.42578125" customWidth="1"/>
    <col min="11015" max="11015" width="3.28515625" customWidth="1"/>
    <col min="11016" max="11016" width="34.7109375" customWidth="1"/>
    <col min="11267" max="11267" width="4.42578125" customWidth="1"/>
    <col min="11268" max="11268" width="35.42578125" customWidth="1"/>
    <col min="11269" max="11269" width="3.85546875" customWidth="1"/>
    <col min="11270" max="11270" width="39.42578125" customWidth="1"/>
    <col min="11271" max="11271" width="3.28515625" customWidth="1"/>
    <col min="11272" max="11272" width="34.7109375" customWidth="1"/>
    <col min="11523" max="11523" width="4.42578125" customWidth="1"/>
    <col min="11524" max="11524" width="35.42578125" customWidth="1"/>
    <col min="11525" max="11525" width="3.85546875" customWidth="1"/>
    <col min="11526" max="11526" width="39.42578125" customWidth="1"/>
    <col min="11527" max="11527" width="3.28515625" customWidth="1"/>
    <col min="11528" max="11528" width="34.7109375" customWidth="1"/>
    <col min="11779" max="11779" width="4.42578125" customWidth="1"/>
    <col min="11780" max="11780" width="35.42578125" customWidth="1"/>
    <col min="11781" max="11781" width="3.85546875" customWidth="1"/>
    <col min="11782" max="11782" width="39.42578125" customWidth="1"/>
    <col min="11783" max="11783" width="3.28515625" customWidth="1"/>
    <col min="11784" max="11784" width="34.7109375" customWidth="1"/>
    <col min="12035" max="12035" width="4.42578125" customWidth="1"/>
    <col min="12036" max="12036" width="35.42578125" customWidth="1"/>
    <col min="12037" max="12037" width="3.85546875" customWidth="1"/>
    <col min="12038" max="12038" width="39.42578125" customWidth="1"/>
    <col min="12039" max="12039" width="3.28515625" customWidth="1"/>
    <col min="12040" max="12040" width="34.7109375" customWidth="1"/>
    <col min="12291" max="12291" width="4.42578125" customWidth="1"/>
    <col min="12292" max="12292" width="35.42578125" customWidth="1"/>
    <col min="12293" max="12293" width="3.85546875" customWidth="1"/>
    <col min="12294" max="12294" width="39.42578125" customWidth="1"/>
    <col min="12295" max="12295" width="3.28515625" customWidth="1"/>
    <col min="12296" max="12296" width="34.7109375" customWidth="1"/>
    <col min="12547" max="12547" width="4.42578125" customWidth="1"/>
    <col min="12548" max="12548" width="35.42578125" customWidth="1"/>
    <col min="12549" max="12549" width="3.85546875" customWidth="1"/>
    <col min="12550" max="12550" width="39.42578125" customWidth="1"/>
    <col min="12551" max="12551" width="3.28515625" customWidth="1"/>
    <col min="12552" max="12552" width="34.7109375" customWidth="1"/>
    <col min="12803" max="12803" width="4.42578125" customWidth="1"/>
    <col min="12804" max="12804" width="35.42578125" customWidth="1"/>
    <col min="12805" max="12805" width="3.85546875" customWidth="1"/>
    <col min="12806" max="12806" width="39.42578125" customWidth="1"/>
    <col min="12807" max="12807" width="3.28515625" customWidth="1"/>
    <col min="12808" max="12808" width="34.7109375" customWidth="1"/>
    <col min="13059" max="13059" width="4.42578125" customWidth="1"/>
    <col min="13060" max="13060" width="35.42578125" customWidth="1"/>
    <col min="13061" max="13061" width="3.85546875" customWidth="1"/>
    <col min="13062" max="13062" width="39.42578125" customWidth="1"/>
    <col min="13063" max="13063" width="3.28515625" customWidth="1"/>
    <col min="13064" max="13064" width="34.7109375" customWidth="1"/>
    <col min="13315" max="13315" width="4.42578125" customWidth="1"/>
    <col min="13316" max="13316" width="35.42578125" customWidth="1"/>
    <col min="13317" max="13317" width="3.85546875" customWidth="1"/>
    <col min="13318" max="13318" width="39.42578125" customWidth="1"/>
    <col min="13319" max="13319" width="3.28515625" customWidth="1"/>
    <col min="13320" max="13320" width="34.7109375" customWidth="1"/>
    <col min="13571" max="13571" width="4.42578125" customWidth="1"/>
    <col min="13572" max="13572" width="35.42578125" customWidth="1"/>
    <col min="13573" max="13573" width="3.85546875" customWidth="1"/>
    <col min="13574" max="13574" width="39.42578125" customWidth="1"/>
    <col min="13575" max="13575" width="3.28515625" customWidth="1"/>
    <col min="13576" max="13576" width="34.7109375" customWidth="1"/>
    <col min="13827" max="13827" width="4.42578125" customWidth="1"/>
    <col min="13828" max="13828" width="35.42578125" customWidth="1"/>
    <col min="13829" max="13829" width="3.85546875" customWidth="1"/>
    <col min="13830" max="13830" width="39.42578125" customWidth="1"/>
    <col min="13831" max="13831" width="3.28515625" customWidth="1"/>
    <col min="13832" max="13832" width="34.7109375" customWidth="1"/>
    <col min="14083" max="14083" width="4.42578125" customWidth="1"/>
    <col min="14084" max="14084" width="35.42578125" customWidth="1"/>
    <col min="14085" max="14085" width="3.85546875" customWidth="1"/>
    <col min="14086" max="14086" width="39.42578125" customWidth="1"/>
    <col min="14087" max="14087" width="3.28515625" customWidth="1"/>
    <col min="14088" max="14088" width="34.7109375" customWidth="1"/>
    <col min="14339" max="14339" width="4.42578125" customWidth="1"/>
    <col min="14340" max="14340" width="35.42578125" customWidth="1"/>
    <col min="14341" max="14341" width="3.85546875" customWidth="1"/>
    <col min="14342" max="14342" width="39.42578125" customWidth="1"/>
    <col min="14343" max="14343" width="3.28515625" customWidth="1"/>
    <col min="14344" max="14344" width="34.7109375" customWidth="1"/>
    <col min="14595" max="14595" width="4.42578125" customWidth="1"/>
    <col min="14596" max="14596" width="35.42578125" customWidth="1"/>
    <col min="14597" max="14597" width="3.85546875" customWidth="1"/>
    <col min="14598" max="14598" width="39.42578125" customWidth="1"/>
    <col min="14599" max="14599" width="3.28515625" customWidth="1"/>
    <col min="14600" max="14600" width="34.7109375" customWidth="1"/>
    <col min="14851" max="14851" width="4.42578125" customWidth="1"/>
    <col min="14852" max="14852" width="35.42578125" customWidth="1"/>
    <col min="14853" max="14853" width="3.85546875" customWidth="1"/>
    <col min="14854" max="14854" width="39.42578125" customWidth="1"/>
    <col min="14855" max="14855" width="3.28515625" customWidth="1"/>
    <col min="14856" max="14856" width="34.7109375" customWidth="1"/>
    <col min="15107" max="15107" width="4.42578125" customWidth="1"/>
    <col min="15108" max="15108" width="35.42578125" customWidth="1"/>
    <col min="15109" max="15109" width="3.85546875" customWidth="1"/>
    <col min="15110" max="15110" width="39.42578125" customWidth="1"/>
    <col min="15111" max="15111" width="3.28515625" customWidth="1"/>
    <col min="15112" max="15112" width="34.7109375" customWidth="1"/>
    <col min="15363" max="15363" width="4.42578125" customWidth="1"/>
    <col min="15364" max="15364" width="35.42578125" customWidth="1"/>
    <col min="15365" max="15365" width="3.85546875" customWidth="1"/>
    <col min="15366" max="15366" width="39.42578125" customWidth="1"/>
    <col min="15367" max="15367" width="3.28515625" customWidth="1"/>
    <col min="15368" max="15368" width="34.7109375" customWidth="1"/>
    <col min="15619" max="15619" width="4.42578125" customWidth="1"/>
    <col min="15620" max="15620" width="35.42578125" customWidth="1"/>
    <col min="15621" max="15621" width="3.85546875" customWidth="1"/>
    <col min="15622" max="15622" width="39.42578125" customWidth="1"/>
    <col min="15623" max="15623" width="3.28515625" customWidth="1"/>
    <col min="15624" max="15624" width="34.7109375" customWidth="1"/>
    <col min="15875" max="15875" width="4.42578125" customWidth="1"/>
    <col min="15876" max="15876" width="35.42578125" customWidth="1"/>
    <col min="15877" max="15877" width="3.85546875" customWidth="1"/>
    <col min="15878" max="15878" width="39.42578125" customWidth="1"/>
    <col min="15879" max="15879" width="3.28515625" customWidth="1"/>
    <col min="15880" max="15880" width="34.7109375" customWidth="1"/>
    <col min="16131" max="16131" width="4.42578125" customWidth="1"/>
    <col min="16132" max="16132" width="35.42578125" customWidth="1"/>
    <col min="16133" max="16133" width="3.85546875" customWidth="1"/>
    <col min="16134" max="16134" width="39.42578125" customWidth="1"/>
    <col min="16135" max="16135" width="3.28515625" customWidth="1"/>
    <col min="16136" max="16136" width="34.7109375" customWidth="1"/>
  </cols>
  <sheetData>
    <row r="1" spans="1:38" ht="15" customHeight="1" x14ac:dyDescent="0.25">
      <c r="A1" s="927" t="e" vm="1">
        <v>#VALUE!</v>
      </c>
      <c r="B1" s="928"/>
      <c r="C1" s="929"/>
      <c r="D1" s="941" t="s">
        <v>1277</v>
      </c>
      <c r="E1" s="942"/>
      <c r="F1" s="942"/>
      <c r="G1" s="942"/>
      <c r="H1" s="942"/>
      <c r="I1" s="942"/>
      <c r="J1" s="942"/>
      <c r="K1" s="943"/>
      <c r="L1" s="756" t="s">
        <v>449</v>
      </c>
      <c r="M1" s="758" t="s">
        <v>2231</v>
      </c>
      <c r="N1" s="127"/>
      <c r="O1" s="127"/>
      <c r="P1" s="127"/>
      <c r="Q1" s="127"/>
      <c r="R1" s="127"/>
      <c r="S1" s="127"/>
      <c r="T1" s="127"/>
      <c r="U1" s="127"/>
      <c r="V1" s="127"/>
      <c r="W1" s="127"/>
      <c r="X1" s="127"/>
      <c r="Y1" s="127"/>
      <c r="Z1" s="127"/>
      <c r="AA1" s="127"/>
      <c r="AB1" s="127"/>
      <c r="AC1" s="127"/>
      <c r="AD1" s="127"/>
      <c r="AE1" s="127"/>
      <c r="AF1" s="127"/>
      <c r="AG1" s="127"/>
      <c r="AH1" s="127"/>
      <c r="AI1" s="127"/>
      <c r="AJ1" s="127"/>
      <c r="AK1" s="127"/>
    </row>
    <row r="2" spans="1:38" ht="15" customHeight="1" x14ac:dyDescent="0.25">
      <c r="A2" s="930"/>
      <c r="B2" s="931"/>
      <c r="C2" s="932"/>
      <c r="D2" s="944"/>
      <c r="E2" s="945"/>
      <c r="F2" s="945"/>
      <c r="G2" s="945"/>
      <c r="H2" s="945"/>
      <c r="I2" s="945"/>
      <c r="J2" s="945"/>
      <c r="K2" s="946"/>
      <c r="L2" s="757"/>
      <c r="M2" s="759"/>
      <c r="N2" s="127"/>
      <c r="O2" s="127"/>
      <c r="P2" s="127"/>
      <c r="Q2" s="127"/>
      <c r="R2" s="127"/>
      <c r="S2" s="127"/>
      <c r="T2" s="127"/>
      <c r="U2" s="127"/>
      <c r="V2" s="127"/>
      <c r="W2" s="127"/>
      <c r="X2" s="127"/>
      <c r="Y2" s="127"/>
      <c r="Z2" s="127"/>
      <c r="AA2" s="127"/>
      <c r="AB2" s="127"/>
      <c r="AC2" s="127"/>
      <c r="AD2" s="127"/>
      <c r="AE2" s="127"/>
      <c r="AF2" s="127"/>
      <c r="AG2" s="127"/>
      <c r="AH2" s="127"/>
      <c r="AI2" s="127"/>
      <c r="AJ2" s="127"/>
      <c r="AK2" s="127"/>
    </row>
    <row r="3" spans="1:38" ht="15" customHeight="1" x14ac:dyDescent="0.25">
      <c r="A3" s="930"/>
      <c r="B3" s="931"/>
      <c r="C3" s="932"/>
      <c r="D3" s="944"/>
      <c r="E3" s="945"/>
      <c r="F3" s="945"/>
      <c r="G3" s="945"/>
      <c r="H3" s="945"/>
      <c r="I3" s="945"/>
      <c r="J3" s="945"/>
      <c r="K3" s="946"/>
      <c r="L3" s="757" t="s">
        <v>450</v>
      </c>
      <c r="M3" s="760">
        <v>2</v>
      </c>
      <c r="N3" s="127"/>
      <c r="O3" s="127"/>
      <c r="P3" s="127"/>
      <c r="Q3" s="127"/>
      <c r="R3" s="127"/>
      <c r="S3" s="127"/>
      <c r="T3" s="127"/>
      <c r="U3" s="127"/>
      <c r="V3" s="127"/>
      <c r="W3" s="127"/>
      <c r="X3" s="127"/>
      <c r="Y3" s="127"/>
      <c r="Z3" s="127"/>
      <c r="AA3" s="127"/>
      <c r="AB3" s="127"/>
      <c r="AC3" s="127"/>
      <c r="AD3" s="127"/>
      <c r="AE3" s="127"/>
      <c r="AF3" s="127"/>
      <c r="AG3" s="127"/>
      <c r="AH3" s="127"/>
      <c r="AI3" s="127"/>
      <c r="AJ3" s="127"/>
      <c r="AK3" s="127"/>
    </row>
    <row r="4" spans="1:38" ht="15" customHeight="1" x14ac:dyDescent="0.25">
      <c r="A4" s="930"/>
      <c r="B4" s="931"/>
      <c r="C4" s="932"/>
      <c r="D4" s="944"/>
      <c r="E4" s="945"/>
      <c r="F4" s="945"/>
      <c r="G4" s="945"/>
      <c r="H4" s="945"/>
      <c r="I4" s="945"/>
      <c r="J4" s="945"/>
      <c r="K4" s="946"/>
      <c r="L4" s="757"/>
      <c r="M4" s="760"/>
      <c r="N4" s="127"/>
      <c r="O4" s="127"/>
      <c r="P4" s="127"/>
      <c r="Q4" s="127"/>
      <c r="R4" s="127"/>
      <c r="S4" s="127"/>
      <c r="T4" s="127"/>
      <c r="U4" s="127"/>
      <c r="V4" s="127"/>
      <c r="W4" s="127"/>
      <c r="X4" s="127"/>
      <c r="Y4" s="127"/>
      <c r="Z4" s="127"/>
      <c r="AA4" s="127"/>
      <c r="AB4" s="127"/>
      <c r="AC4" s="127"/>
      <c r="AD4" s="127"/>
      <c r="AE4" s="127"/>
      <c r="AF4" s="127"/>
      <c r="AG4" s="127"/>
      <c r="AH4" s="127"/>
      <c r="AI4" s="127"/>
      <c r="AJ4" s="127"/>
      <c r="AK4" s="127"/>
    </row>
    <row r="5" spans="1:38" ht="15" customHeight="1" x14ac:dyDescent="0.25">
      <c r="A5" s="930"/>
      <c r="B5" s="931"/>
      <c r="C5" s="932"/>
      <c r="D5" s="944"/>
      <c r="E5" s="945"/>
      <c r="F5" s="945"/>
      <c r="G5" s="945"/>
      <c r="H5" s="945"/>
      <c r="I5" s="945"/>
      <c r="J5" s="945"/>
      <c r="K5" s="946"/>
      <c r="L5" s="761" t="s">
        <v>451</v>
      </c>
      <c r="M5" s="763" t="s">
        <v>2232</v>
      </c>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8" ht="15.75" customHeight="1" thickBot="1" x14ac:dyDescent="0.3">
      <c r="A6" s="933"/>
      <c r="B6" s="934"/>
      <c r="C6" s="935"/>
      <c r="D6" s="947"/>
      <c r="E6" s="948"/>
      <c r="F6" s="948"/>
      <c r="G6" s="948"/>
      <c r="H6" s="948"/>
      <c r="I6" s="948"/>
      <c r="J6" s="948"/>
      <c r="K6" s="949"/>
      <c r="L6" s="762"/>
      <c r="M6" s="764"/>
      <c r="N6" s="127"/>
      <c r="O6" s="127"/>
      <c r="P6" s="127"/>
      <c r="Q6" s="127"/>
      <c r="R6" s="127"/>
      <c r="S6" s="127"/>
      <c r="T6" s="127"/>
      <c r="U6" s="127"/>
      <c r="V6" s="127"/>
      <c r="W6" s="127"/>
      <c r="X6" s="127"/>
      <c r="Y6" s="127"/>
      <c r="Z6" s="127"/>
      <c r="AA6" s="127"/>
      <c r="AB6" s="127"/>
      <c r="AC6" s="127"/>
      <c r="AD6" s="127"/>
      <c r="AE6" s="127"/>
      <c r="AF6" s="127"/>
      <c r="AG6" s="127"/>
      <c r="AH6" s="127"/>
      <c r="AI6" s="127"/>
      <c r="AJ6" s="127"/>
      <c r="AK6" s="127"/>
    </row>
    <row r="7" spans="1:38" x14ac:dyDescent="0.25">
      <c r="A7" s="951"/>
      <c r="B7" s="951"/>
      <c r="C7" s="951"/>
      <c r="D7" s="951"/>
      <c r="E7" s="951"/>
      <c r="F7" s="951"/>
      <c r="G7" s="951"/>
      <c r="H7" s="951"/>
      <c r="I7" s="951"/>
      <c r="J7" s="951"/>
      <c r="K7" s="951"/>
      <c r="L7" s="951"/>
      <c r="M7" s="951"/>
      <c r="N7" s="127"/>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8" ht="26.25" x14ac:dyDescent="0.25">
      <c r="A8" s="952" t="s">
        <v>1278</v>
      </c>
      <c r="B8" s="952"/>
      <c r="C8" s="952"/>
      <c r="D8" s="952"/>
      <c r="E8" s="952"/>
      <c r="F8" s="952"/>
      <c r="G8" s="952"/>
      <c r="H8" s="952"/>
      <c r="I8" s="952"/>
      <c r="J8" s="952"/>
      <c r="K8" s="952"/>
      <c r="L8" s="952"/>
      <c r="M8" s="952"/>
      <c r="N8" s="133"/>
      <c r="O8" s="133"/>
      <c r="P8" s="133"/>
      <c r="Q8" s="127"/>
      <c r="R8" s="127"/>
      <c r="S8" s="127"/>
      <c r="T8" s="127"/>
      <c r="U8" s="127"/>
      <c r="V8" s="127"/>
      <c r="W8" s="127"/>
      <c r="X8" s="127"/>
      <c r="Y8" s="127"/>
      <c r="Z8" s="127"/>
      <c r="AA8" s="127"/>
      <c r="AB8" s="127"/>
      <c r="AC8" s="127"/>
      <c r="AD8" s="127"/>
      <c r="AE8" s="127"/>
      <c r="AF8" s="127"/>
      <c r="AG8" s="127"/>
      <c r="AH8" s="127"/>
      <c r="AI8" s="127"/>
      <c r="AJ8" s="127"/>
      <c r="AK8" s="127"/>
      <c r="AL8" s="127"/>
    </row>
    <row r="9" spans="1:38" ht="24" customHeight="1" x14ac:dyDescent="0.25">
      <c r="A9" s="953"/>
      <c r="B9" s="953"/>
      <c r="C9" s="953"/>
      <c r="D9" s="937" t="s">
        <v>458</v>
      </c>
      <c r="E9" s="938"/>
      <c r="F9" s="151" t="s">
        <v>1279</v>
      </c>
      <c r="G9" s="936" t="s">
        <v>1280</v>
      </c>
      <c r="H9" s="936"/>
      <c r="I9" s="939" t="s">
        <v>458</v>
      </c>
      <c r="J9" s="940"/>
      <c r="K9" s="152" t="s">
        <v>1281</v>
      </c>
      <c r="L9" s="939" t="s">
        <v>1280</v>
      </c>
      <c r="M9" s="940"/>
      <c r="N9" s="127"/>
      <c r="O9" s="908"/>
      <c r="P9" s="908"/>
      <c r="Q9" s="127"/>
      <c r="R9" s="127"/>
      <c r="S9" s="127"/>
      <c r="T9" s="127"/>
      <c r="U9" s="127"/>
      <c r="V9" s="127"/>
      <c r="W9" s="127"/>
      <c r="X9" s="127"/>
      <c r="Y9" s="127"/>
      <c r="Z9" s="127"/>
      <c r="AA9" s="127"/>
      <c r="AB9" s="127"/>
      <c r="AC9" s="127"/>
      <c r="AD9" s="127"/>
      <c r="AE9" s="127"/>
      <c r="AF9" s="127"/>
      <c r="AG9" s="127"/>
      <c r="AH9" s="127"/>
      <c r="AI9" s="127"/>
      <c r="AJ9" s="127"/>
      <c r="AK9" s="127"/>
      <c r="AL9" s="127"/>
    </row>
    <row r="10" spans="1:38" ht="36" customHeight="1" x14ac:dyDescent="0.25">
      <c r="A10" s="953"/>
      <c r="B10" s="953"/>
      <c r="C10" s="953"/>
      <c r="D10" s="909">
        <f>F.Internos!B11</f>
        <v>1</v>
      </c>
      <c r="E10" s="909"/>
      <c r="F10" s="175" t="s">
        <v>1282</v>
      </c>
      <c r="G10" s="913" t="s">
        <v>1283</v>
      </c>
      <c r="H10" s="913"/>
      <c r="I10" s="909">
        <v>1</v>
      </c>
      <c r="J10" s="909"/>
      <c r="K10" s="254" t="str">
        <f>F.Internos!C12</f>
        <v xml:space="preserve">Resistencia al cambio en cuanto reingeniería de procesos por parte de algunos colaboradores </v>
      </c>
      <c r="L10" s="950" t="s">
        <v>289</v>
      </c>
      <c r="M10" s="950"/>
      <c r="N10" s="260"/>
      <c r="O10" s="263" t="s">
        <v>1284</v>
      </c>
      <c r="P10" s="136"/>
      <c r="Q10" s="137"/>
      <c r="R10" s="137"/>
      <c r="S10" s="137"/>
      <c r="T10" s="137"/>
      <c r="U10" s="137" t="s">
        <v>1285</v>
      </c>
      <c r="V10" s="127"/>
      <c r="W10" s="127"/>
      <c r="X10" s="127"/>
      <c r="Y10" s="127"/>
      <c r="Z10" s="127"/>
      <c r="AA10" s="127"/>
      <c r="AB10" s="127"/>
      <c r="AC10" s="127"/>
      <c r="AD10" s="127"/>
      <c r="AE10" s="127"/>
      <c r="AF10" s="127"/>
      <c r="AG10" s="127"/>
      <c r="AH10" s="127"/>
      <c r="AI10" s="127"/>
      <c r="AJ10" s="127"/>
      <c r="AK10" s="127"/>
      <c r="AL10" s="127"/>
    </row>
    <row r="11" spans="1:38" ht="61.5" customHeight="1" x14ac:dyDescent="0.25">
      <c r="A11" s="953"/>
      <c r="B11" s="953"/>
      <c r="C11" s="953"/>
      <c r="D11" s="909">
        <v>2</v>
      </c>
      <c r="E11" s="909"/>
      <c r="F11" s="52" t="str">
        <f>F.Internos!C17</f>
        <v>Generación de conocimiento y fortalecimiento del talento humano con las acciones promovidas desde la  cooperación internacional (SMPCA)</v>
      </c>
      <c r="G11" s="913" t="s">
        <v>1283</v>
      </c>
      <c r="H11" s="913"/>
      <c r="I11" s="909">
        <v>2</v>
      </c>
      <c r="J11" s="909"/>
      <c r="K11" s="255" t="str">
        <f>F.Internos!C16</f>
        <v>Debilidad en la competencias transversales del equipo en temáticas claves del Acuerdo de Escazú (SMPCA)</v>
      </c>
      <c r="L11" s="913" t="s">
        <v>1283</v>
      </c>
      <c r="M11" s="913"/>
      <c r="N11" s="261"/>
      <c r="O11" s="264" t="s">
        <v>1286</v>
      </c>
      <c r="P11" s="136"/>
      <c r="Q11" s="137">
        <v>53</v>
      </c>
      <c r="R11" s="137">
        <v>37</v>
      </c>
      <c r="S11" s="137">
        <v>18</v>
      </c>
      <c r="T11" s="137">
        <v>20</v>
      </c>
      <c r="U11" s="138">
        <f>SUM(Q11:T11)</f>
        <v>128</v>
      </c>
      <c r="V11" s="127"/>
      <c r="W11" s="127"/>
      <c r="X11" s="127"/>
      <c r="Y11" s="127"/>
      <c r="Z11" s="127"/>
      <c r="AA11" s="127"/>
      <c r="AB11" s="127"/>
      <c r="AC11" s="127"/>
      <c r="AD11" s="127"/>
      <c r="AE11" s="127"/>
      <c r="AF11" s="127"/>
      <c r="AG11" s="127"/>
      <c r="AH11" s="127"/>
      <c r="AI11" s="127"/>
      <c r="AJ11" s="127"/>
      <c r="AK11" s="127"/>
      <c r="AL11" s="127"/>
    </row>
    <row r="12" spans="1:38" ht="42.75" customHeight="1" x14ac:dyDescent="0.25">
      <c r="A12" s="953"/>
      <c r="B12" s="953"/>
      <c r="C12" s="953"/>
      <c r="D12" s="909">
        <v>3</v>
      </c>
      <c r="E12" s="909"/>
      <c r="F12" s="52" t="str">
        <f>F.Internos!C35</f>
        <v>Implementación del teletrabajo como política permanente en la entidad (SAF)</v>
      </c>
      <c r="G12" s="913" t="s">
        <v>1283</v>
      </c>
      <c r="H12" s="913"/>
      <c r="I12" s="909">
        <v>3</v>
      </c>
      <c r="J12" s="909"/>
      <c r="K12" s="255" t="str">
        <f>F.Internos!C20</f>
        <v>Debilidad en la comunicación y Coordinación de los equipos de trabajo de la subdirección de evaluación para la interacción y emisión de conceptos técnicos (SELA)</v>
      </c>
      <c r="L12" s="879" t="s">
        <v>240</v>
      </c>
      <c r="M12" s="880"/>
      <c r="N12" s="262"/>
      <c r="O12" s="162" t="s">
        <v>1287</v>
      </c>
      <c r="P12" s="136"/>
      <c r="Q12" s="137">
        <v>9</v>
      </c>
      <c r="R12" s="137">
        <v>32</v>
      </c>
      <c r="S12" s="137">
        <v>4</v>
      </c>
      <c r="T12" s="137">
        <v>8</v>
      </c>
      <c r="U12" s="138">
        <f>SUM(Q12:T12)</f>
        <v>53</v>
      </c>
      <c r="V12" s="127"/>
      <c r="W12" s="127"/>
      <c r="X12" s="127"/>
      <c r="Y12" s="127"/>
      <c r="Z12" s="127"/>
      <c r="AA12" s="127"/>
      <c r="AB12" s="127"/>
      <c r="AC12" s="127"/>
      <c r="AD12" s="127"/>
      <c r="AE12" s="127"/>
      <c r="AF12" s="127"/>
      <c r="AG12" s="127"/>
      <c r="AH12" s="127"/>
      <c r="AI12" s="127"/>
      <c r="AJ12" s="127"/>
      <c r="AK12" s="127"/>
      <c r="AL12" s="127"/>
    </row>
    <row r="13" spans="1:38" ht="33" customHeight="1" x14ac:dyDescent="0.25">
      <c r="A13" s="953"/>
      <c r="B13" s="953"/>
      <c r="C13" s="953"/>
      <c r="D13" s="909">
        <v>4</v>
      </c>
      <c r="E13" s="909"/>
      <c r="F13" s="56" t="str">
        <f>F.Internos!C54</f>
        <v>Personal idoneo y capacitado  para liderar los diferentes proceso de la entidad.</v>
      </c>
      <c r="G13" s="913" t="s">
        <v>1283</v>
      </c>
      <c r="H13" s="913"/>
      <c r="I13" s="909">
        <v>4</v>
      </c>
      <c r="J13" s="909"/>
      <c r="K13" s="254" t="str">
        <f>F.Internos!C43</f>
        <v>Debilidad en el análisis de cargas y asignación de tareas (comunicaciones)</v>
      </c>
      <c r="L13" s="913" t="s">
        <v>1283</v>
      </c>
      <c r="M13" s="913"/>
      <c r="N13" s="274" t="s">
        <v>1288</v>
      </c>
      <c r="O13" s="135"/>
      <c r="P13" s="136"/>
      <c r="Q13" s="127"/>
      <c r="R13" s="127"/>
      <c r="S13" s="127"/>
      <c r="T13" s="127"/>
      <c r="U13" s="127"/>
      <c r="V13" s="127"/>
      <c r="W13" s="127"/>
      <c r="X13" s="127"/>
      <c r="Y13" s="127"/>
      <c r="Z13" s="127"/>
      <c r="AA13" s="127"/>
      <c r="AB13" s="127"/>
      <c r="AC13" s="127"/>
      <c r="AD13" s="127"/>
      <c r="AE13" s="127"/>
      <c r="AF13" s="127"/>
      <c r="AG13" s="127"/>
      <c r="AH13" s="127"/>
      <c r="AI13" s="127"/>
      <c r="AJ13" s="127"/>
      <c r="AK13" s="127"/>
      <c r="AL13" s="127"/>
    </row>
    <row r="14" spans="1:38" ht="30" customHeight="1" x14ac:dyDescent="0.25">
      <c r="A14" s="953"/>
      <c r="B14" s="953"/>
      <c r="C14" s="953"/>
      <c r="D14" s="909">
        <v>5</v>
      </c>
      <c r="E14" s="909"/>
      <c r="F14" s="126" t="str">
        <f>F.Internos!C56</f>
        <v>Mejora e incremento en los resultados del IDI</v>
      </c>
      <c r="G14" s="964" t="s">
        <v>1289</v>
      </c>
      <c r="H14" s="964"/>
      <c r="I14" s="909">
        <v>5</v>
      </c>
      <c r="J14" s="909"/>
      <c r="K14" s="254" t="str">
        <f>F.Internos!C51</f>
        <v>Consolidar conocimiento en procesos sancionatorios hacia permisos y trámites ambientales (SIPTA)</v>
      </c>
      <c r="L14" s="914" t="s">
        <v>898</v>
      </c>
      <c r="M14" s="915"/>
      <c r="N14" s="280"/>
      <c r="O14" s="135"/>
      <c r="P14" s="136"/>
      <c r="Q14" s="127"/>
      <c r="R14" s="127"/>
      <c r="S14" s="127"/>
      <c r="T14" s="127"/>
      <c r="U14" s="127"/>
      <c r="V14" s="127"/>
      <c r="W14" s="127"/>
      <c r="X14" s="127"/>
      <c r="Y14" s="127"/>
      <c r="Z14" s="127"/>
      <c r="AA14" s="127"/>
      <c r="AB14" s="127"/>
      <c r="AC14" s="127"/>
      <c r="AD14" s="127"/>
      <c r="AE14" s="127"/>
      <c r="AF14" s="127"/>
      <c r="AG14" s="127"/>
      <c r="AH14" s="127"/>
      <c r="AI14" s="127"/>
      <c r="AJ14" s="127"/>
      <c r="AK14" s="127"/>
      <c r="AL14" s="127"/>
    </row>
    <row r="15" spans="1:38" ht="30" customHeight="1" x14ac:dyDescent="0.25">
      <c r="A15" s="953"/>
      <c r="B15" s="953"/>
      <c r="C15" s="953"/>
      <c r="D15" s="909">
        <v>6</v>
      </c>
      <c r="E15" s="909"/>
      <c r="F15" s="52" t="str">
        <f>F.Internos!C57</f>
        <v>Efectiva gestión de la planeación y ejecución de los recurso de la entidad</v>
      </c>
      <c r="G15" s="965" t="s">
        <v>1290</v>
      </c>
      <c r="H15" s="965"/>
      <c r="I15" s="909">
        <v>6</v>
      </c>
      <c r="J15" s="909"/>
      <c r="K15" s="255" t="str">
        <f>F.Internos!C60</f>
        <v>Debilidad en el seguimiento a las acciones definidas en los diferentes instrumentos de planeación</v>
      </c>
      <c r="L15" s="911" t="s">
        <v>1291</v>
      </c>
      <c r="M15" s="911"/>
      <c r="N15" s="134"/>
      <c r="O15" s="135"/>
      <c r="P15" s="136"/>
      <c r="Q15" s="127"/>
      <c r="R15" s="127"/>
      <c r="S15" s="127"/>
      <c r="T15" s="127"/>
      <c r="U15" s="127"/>
      <c r="V15" s="127"/>
      <c r="W15" s="127"/>
      <c r="X15" s="127"/>
      <c r="Y15" s="127"/>
      <c r="Z15" s="127"/>
      <c r="AA15" s="127"/>
      <c r="AB15" s="127"/>
      <c r="AC15" s="127"/>
      <c r="AD15" s="127"/>
      <c r="AE15" s="127"/>
      <c r="AF15" s="127"/>
      <c r="AG15" s="127"/>
      <c r="AH15" s="127"/>
      <c r="AI15" s="127"/>
      <c r="AJ15" s="127"/>
      <c r="AK15" s="127"/>
      <c r="AL15" s="127"/>
    </row>
    <row r="16" spans="1:38" ht="30" customHeight="1" x14ac:dyDescent="0.25">
      <c r="A16" s="953"/>
      <c r="B16" s="953"/>
      <c r="C16" s="953"/>
      <c r="D16" s="909">
        <v>7</v>
      </c>
      <c r="E16" s="909"/>
      <c r="F16" s="212" t="str">
        <f>F.Internos!C59</f>
        <v>Desarrollo de nuevas ideas y proyectos para la mejora de la gestión de la entidad</v>
      </c>
      <c r="G16" s="966" t="s">
        <v>1292</v>
      </c>
      <c r="H16" s="966"/>
      <c r="I16" s="909">
        <v>7</v>
      </c>
      <c r="J16" s="909"/>
      <c r="K16" s="255" t="str">
        <f>F.Internos!C61</f>
        <v>Dificultad para definir indicadores retadores y ambiciosos en el marco de la planificación estrategica</v>
      </c>
      <c r="L16" s="912" t="s">
        <v>1293</v>
      </c>
      <c r="M16" s="912"/>
      <c r="N16" s="134"/>
      <c r="O16" s="135"/>
      <c r="P16" s="136"/>
      <c r="Q16" s="127"/>
      <c r="R16" s="127"/>
      <c r="S16" s="127"/>
      <c r="T16" s="127"/>
      <c r="U16" s="127"/>
      <c r="V16" s="127"/>
      <c r="W16" s="127"/>
      <c r="X16" s="127"/>
      <c r="Y16" s="127"/>
      <c r="Z16" s="127"/>
      <c r="AA16" s="127"/>
      <c r="AB16" s="127"/>
      <c r="AC16" s="127"/>
      <c r="AD16" s="127"/>
      <c r="AE16" s="127"/>
      <c r="AF16" s="127"/>
      <c r="AG16" s="127"/>
      <c r="AH16" s="127"/>
      <c r="AI16" s="127"/>
      <c r="AJ16" s="127"/>
      <c r="AK16" s="127"/>
      <c r="AL16" s="127"/>
    </row>
    <row r="17" spans="1:38" ht="45.75" customHeight="1" x14ac:dyDescent="0.25">
      <c r="A17" s="953"/>
      <c r="B17" s="953"/>
      <c r="C17" s="953"/>
      <c r="D17" s="909">
        <v>8</v>
      </c>
      <c r="E17" s="909"/>
      <c r="F17" s="224" t="str">
        <f>F.Internos!C69</f>
        <v>Buena articulación e integración del proceso de evaluación de licenciamiento ambiental con el sistema de gestión de calidad</v>
      </c>
      <c r="G17" s="910" t="s">
        <v>1294</v>
      </c>
      <c r="H17" s="910"/>
      <c r="I17" s="909">
        <v>8</v>
      </c>
      <c r="J17" s="909"/>
      <c r="K17" s="254" t="str">
        <f>F.Internos!C62</f>
        <v>Debilidad en la articulación y comunicación de las actividades de los instrumentos de planeación con los procesos de la entidad</v>
      </c>
      <c r="L17" s="916" t="s">
        <v>1295</v>
      </c>
      <c r="M17" s="917"/>
      <c r="N17" s="280"/>
      <c r="O17" s="135"/>
      <c r="P17" s="136"/>
      <c r="Q17" s="127"/>
      <c r="R17" s="127"/>
      <c r="S17" s="127"/>
      <c r="T17" s="127"/>
      <c r="U17" s="127"/>
      <c r="V17" s="127"/>
      <c r="W17" s="127"/>
      <c r="X17" s="127"/>
      <c r="Y17" s="127"/>
      <c r="Z17" s="127"/>
      <c r="AA17" s="127"/>
      <c r="AB17" s="127"/>
      <c r="AC17" s="127"/>
      <c r="AD17" s="127"/>
      <c r="AE17" s="127"/>
      <c r="AF17" s="127"/>
      <c r="AG17" s="127"/>
      <c r="AH17" s="127"/>
      <c r="AI17" s="127"/>
      <c r="AJ17" s="127"/>
      <c r="AK17" s="127"/>
      <c r="AL17" s="127"/>
    </row>
    <row r="18" spans="1:38" ht="30" customHeight="1" x14ac:dyDescent="0.25">
      <c r="A18" s="953"/>
      <c r="B18" s="953"/>
      <c r="C18" s="953"/>
      <c r="D18" s="909">
        <v>9</v>
      </c>
      <c r="E18" s="909"/>
      <c r="F18" s="52" t="str">
        <f>F.Internos!C71</f>
        <v>Definición, conocimiento, ejecución y monitoreo oportuno de metas y planes (SSLA)</v>
      </c>
      <c r="G18" s="911" t="s">
        <v>1291</v>
      </c>
      <c r="H18" s="911"/>
      <c r="I18" s="909">
        <v>9</v>
      </c>
      <c r="J18" s="909"/>
      <c r="K18" s="255" t="str">
        <f>F.Internos!C64</f>
        <v>Debilidad en el proceso de gestión de la información  estadística</v>
      </c>
      <c r="L18" s="918" t="s">
        <v>1296</v>
      </c>
      <c r="M18" s="919"/>
      <c r="N18" s="134"/>
      <c r="O18" s="135"/>
      <c r="P18" s="136"/>
      <c r="Q18" s="127"/>
      <c r="R18" s="127"/>
      <c r="S18" s="127"/>
      <c r="T18" s="127"/>
      <c r="U18" s="127"/>
      <c r="V18" s="127"/>
      <c r="W18" s="127"/>
      <c r="X18" s="127"/>
      <c r="Y18" s="127"/>
      <c r="Z18" s="127"/>
      <c r="AA18" s="127"/>
      <c r="AB18" s="127"/>
      <c r="AC18" s="127"/>
      <c r="AD18" s="127"/>
      <c r="AE18" s="127"/>
      <c r="AF18" s="127"/>
      <c r="AG18" s="127"/>
      <c r="AH18" s="127"/>
      <c r="AI18" s="127"/>
      <c r="AJ18" s="127"/>
      <c r="AK18" s="127"/>
      <c r="AL18" s="127"/>
    </row>
    <row r="19" spans="1:38" ht="30" customHeight="1" x14ac:dyDescent="0.25">
      <c r="A19" s="953"/>
      <c r="B19" s="953"/>
      <c r="C19" s="953"/>
      <c r="D19" s="909">
        <v>10</v>
      </c>
      <c r="E19" s="909"/>
      <c r="F19" s="52" t="str">
        <f>F.Internos!C72</f>
        <v>Lineamientos en cuanto a la planeación estratégica de la entidad</v>
      </c>
      <c r="G19" s="912" t="s">
        <v>1293</v>
      </c>
      <c r="H19" s="912"/>
      <c r="I19" s="909">
        <v>10</v>
      </c>
      <c r="J19" s="909"/>
      <c r="K19" s="255" t="str">
        <f>F.Internos!C68</f>
        <v>Debilidad en la integración del SGA con los otros sistemas de gestión.</v>
      </c>
      <c r="L19" s="920" t="s">
        <v>1297</v>
      </c>
      <c r="M19" s="921"/>
      <c r="N19" s="134"/>
      <c r="O19" s="135"/>
      <c r="P19" s="136"/>
      <c r="Q19" s="127"/>
      <c r="R19" s="127"/>
      <c r="S19" s="127"/>
      <c r="T19" s="127"/>
      <c r="U19" s="127"/>
      <c r="V19" s="127"/>
      <c r="W19" s="127"/>
      <c r="X19" s="127"/>
      <c r="Y19" s="127"/>
      <c r="Z19" s="127"/>
      <c r="AA19" s="127"/>
      <c r="AB19" s="127"/>
      <c r="AC19" s="127"/>
      <c r="AD19" s="127"/>
      <c r="AE19" s="127"/>
      <c r="AF19" s="127"/>
      <c r="AG19" s="127"/>
      <c r="AH19" s="127"/>
      <c r="AI19" s="127"/>
      <c r="AJ19" s="127"/>
      <c r="AK19" s="127"/>
      <c r="AL19" s="127"/>
    </row>
    <row r="20" spans="1:38" ht="30" customHeight="1" x14ac:dyDescent="0.25">
      <c r="A20" s="953"/>
      <c r="B20" s="953"/>
      <c r="C20" s="953"/>
      <c r="D20" s="909">
        <v>11</v>
      </c>
      <c r="E20" s="909"/>
      <c r="F20" s="52" t="str">
        <f>F.Internos!C78</f>
        <v>Implementación de estrategias de seguimiento y control a la gestión (OAJ)</v>
      </c>
      <c r="G20" s="911" t="s">
        <v>1291</v>
      </c>
      <c r="H20" s="911"/>
      <c r="I20" s="909">
        <v>11</v>
      </c>
      <c r="J20" s="909"/>
      <c r="K20" s="255" t="str">
        <f>F.Internos!C70</f>
        <v>Debilidad en la articulación de las Subdirecciones</v>
      </c>
      <c r="L20" s="987" t="s">
        <v>275</v>
      </c>
      <c r="M20" s="988"/>
      <c r="N20" s="134"/>
      <c r="O20" s="135"/>
      <c r="P20" s="136"/>
      <c r="Q20" s="127"/>
      <c r="R20" s="127"/>
      <c r="S20" s="127"/>
      <c r="T20" s="127"/>
      <c r="U20" s="127"/>
      <c r="V20" s="127"/>
      <c r="W20" s="127"/>
      <c r="X20" s="127"/>
      <c r="Y20" s="127"/>
      <c r="Z20" s="127"/>
      <c r="AA20" s="127"/>
      <c r="AB20" s="127"/>
      <c r="AC20" s="127"/>
      <c r="AD20" s="127"/>
      <c r="AE20" s="127"/>
      <c r="AF20" s="127"/>
      <c r="AG20" s="127"/>
      <c r="AH20" s="127"/>
      <c r="AI20" s="127"/>
      <c r="AJ20" s="127"/>
      <c r="AK20" s="127"/>
      <c r="AL20" s="127"/>
    </row>
    <row r="21" spans="1:38" ht="37.5" customHeight="1" x14ac:dyDescent="0.25">
      <c r="A21" s="953"/>
      <c r="B21" s="953"/>
      <c r="C21" s="953"/>
      <c r="D21" s="909">
        <v>12</v>
      </c>
      <c r="E21" s="909"/>
      <c r="F21" s="224" t="str">
        <f>F.Internos!C85</f>
        <v>Optimización de instrumentos para la evaluación y seguimiento de permisos y trámites ambientales</v>
      </c>
      <c r="G21" s="907" t="s">
        <v>214</v>
      </c>
      <c r="H21" s="907"/>
      <c r="I21" s="909">
        <v>12</v>
      </c>
      <c r="J21" s="909"/>
      <c r="K21" s="255" t="str">
        <f>F.Internos!C77</f>
        <v xml:space="preserve">Falta de Protocolo de prevención para las víctimas de violencia o acoso sexual y/o por discriminación </v>
      </c>
      <c r="L21" s="975" t="s">
        <v>1298</v>
      </c>
      <c r="M21" s="976"/>
      <c r="N21" s="134"/>
      <c r="O21" s="135"/>
      <c r="P21" s="136"/>
      <c r="Q21" s="127"/>
      <c r="R21" s="127"/>
      <c r="S21" s="127"/>
      <c r="T21" s="127"/>
      <c r="U21" s="127"/>
      <c r="V21" s="127"/>
      <c r="W21" s="127"/>
      <c r="X21" s="127"/>
      <c r="Y21" s="127"/>
      <c r="Z21" s="127"/>
      <c r="AA21" s="127"/>
      <c r="AB21" s="127"/>
      <c r="AC21" s="127"/>
      <c r="AD21" s="127"/>
      <c r="AE21" s="127"/>
      <c r="AF21" s="127"/>
      <c r="AG21" s="127"/>
      <c r="AH21" s="127"/>
      <c r="AI21" s="127"/>
      <c r="AJ21" s="127"/>
      <c r="AK21" s="127"/>
      <c r="AL21" s="127"/>
    </row>
    <row r="22" spans="1:38" ht="53.25" customHeight="1" x14ac:dyDescent="0.25">
      <c r="A22" s="953"/>
      <c r="B22" s="953"/>
      <c r="C22" s="953"/>
      <c r="D22" s="909">
        <v>13</v>
      </c>
      <c r="E22" s="909"/>
      <c r="F22" s="224" t="str">
        <f>F.Internos!C87</f>
        <v>Implementación de acciones de racionalización para optimizar tiempos de los procesos de evaluación y seguimiento de permisos, certificaciones, vistos buenos y trámites ambientales</v>
      </c>
      <c r="G22" s="971" t="s">
        <v>274</v>
      </c>
      <c r="H22" s="972"/>
      <c r="I22" s="909">
        <v>13</v>
      </c>
      <c r="J22" s="909"/>
      <c r="K22" s="255" t="str">
        <f>F.Internos!C82</f>
        <v>Debilidad en la asignación de responsabilidades art. 17 Ley 2052/2020 - Relación Estado Ciudadano</v>
      </c>
      <c r="L22" s="977" t="s">
        <v>1299</v>
      </c>
      <c r="M22" s="978"/>
      <c r="N22" s="134"/>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row>
    <row r="23" spans="1:38" ht="30" customHeight="1" x14ac:dyDescent="0.25">
      <c r="A23" s="953"/>
      <c r="B23" s="953"/>
      <c r="C23" s="953"/>
      <c r="D23" s="909">
        <v>14</v>
      </c>
      <c r="E23" s="909"/>
      <c r="F23" s="78" t="str">
        <f>F.Internos!C88</f>
        <v xml:space="preserve">Control en la gestión de recursos (Ingresos, gastos, excedentes).
</v>
      </c>
      <c r="G23" s="973" t="s">
        <v>1290</v>
      </c>
      <c r="H23" s="973"/>
      <c r="I23" s="922">
        <v>14</v>
      </c>
      <c r="J23" s="922"/>
      <c r="K23" s="255" t="str">
        <f>F.Internos!C89</f>
        <v>Debilidad en la definición de lineamientos o criterios para la efectiiva gestión de los cobros de los servicios que presta la entidad</v>
      </c>
      <c r="L23" s="965" t="s">
        <v>1300</v>
      </c>
      <c r="M23" s="965"/>
      <c r="N23" s="134"/>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row>
    <row r="24" spans="1:38" ht="30" customHeight="1" x14ac:dyDescent="0.25">
      <c r="A24" s="953"/>
      <c r="B24" s="953"/>
      <c r="C24" s="953"/>
      <c r="D24" s="909">
        <v>15</v>
      </c>
      <c r="E24" s="909"/>
      <c r="F24" s="56" t="str">
        <f>F.Internos!C95</f>
        <v>Disponibilidad de recursos financieros para herrmientas de seguridad de la información</v>
      </c>
      <c r="G24" s="965" t="s">
        <v>1290</v>
      </c>
      <c r="H24" s="965"/>
      <c r="I24" s="909">
        <v>15</v>
      </c>
      <c r="J24" s="909"/>
      <c r="K24" s="255" t="str">
        <f>F.Internos!C92</f>
        <v>Insuficiencia en el presupuesto de Comisiones (SELA)</v>
      </c>
      <c r="L24" s="965" t="s">
        <v>1300</v>
      </c>
      <c r="M24" s="965"/>
      <c r="N24" s="134"/>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row>
    <row r="25" spans="1:38" ht="55.5" customHeight="1" x14ac:dyDescent="0.25">
      <c r="A25" s="953"/>
      <c r="B25" s="953"/>
      <c r="C25" s="953"/>
      <c r="D25" s="909">
        <v>16</v>
      </c>
      <c r="E25" s="909"/>
      <c r="F25" s="56" t="str">
        <f>F.Internos!C103</f>
        <v>Base de datos Corporativa fortalecida</v>
      </c>
      <c r="G25" s="974" t="s">
        <v>1301</v>
      </c>
      <c r="H25" s="974"/>
      <c r="I25" s="909">
        <v>16</v>
      </c>
      <c r="J25" s="909"/>
      <c r="K25" s="255" t="str">
        <f>F.Internos!C94</f>
        <v>Debilidad en la gestión para proporcionar condiciones ambientales en las instalaciones como ventilación y confort térmico (mantenimientos correctivos y preventivos) - GGH</v>
      </c>
      <c r="L25" s="979" t="s">
        <v>1302</v>
      </c>
      <c r="M25" s="980"/>
      <c r="N25" s="134"/>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row>
    <row r="26" spans="1:38" ht="30" customHeight="1" x14ac:dyDescent="0.25">
      <c r="A26" s="953"/>
      <c r="B26" s="953"/>
      <c r="C26" s="953"/>
      <c r="D26" s="909">
        <v>17</v>
      </c>
      <c r="E26" s="909"/>
      <c r="F26" s="52" t="str">
        <f>F.Internos!C114</f>
        <v>Implementación de un nuevo sistema gestor documental - ORFEO (GGD)</v>
      </c>
      <c r="G26" s="896" t="s">
        <v>1303</v>
      </c>
      <c r="H26" s="896"/>
      <c r="I26" s="909">
        <v>17</v>
      </c>
      <c r="J26" s="909"/>
      <c r="K26" s="257" t="str">
        <f>F.Internos!C96</f>
        <v>Falencias en la interoperabilidad, integración y funcionamiento de los sistemas de información de la entidad con SILA</v>
      </c>
      <c r="L26" s="896" t="s">
        <v>1304</v>
      </c>
      <c r="M26" s="896"/>
      <c r="N26" s="134"/>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row>
    <row r="27" spans="1:38" ht="40.5" customHeight="1" x14ac:dyDescent="0.25">
      <c r="A27" s="953"/>
      <c r="B27" s="953"/>
      <c r="C27" s="953"/>
      <c r="D27" s="909">
        <v>18</v>
      </c>
      <c r="E27" s="909"/>
      <c r="F27" s="52" t="str">
        <f>F.Internos!C123</f>
        <v>Sistematización de los procesos y las plataformas.</v>
      </c>
      <c r="G27" s="896" t="s">
        <v>1303</v>
      </c>
      <c r="H27" s="896"/>
      <c r="I27" s="909">
        <v>18</v>
      </c>
      <c r="J27" s="909"/>
      <c r="K27" s="257" t="str">
        <f>F.Internos!C97</f>
        <v>Debilidad en la actualización de software, programas y/o herramientas para la atención de las necesidades de la entidad.</v>
      </c>
      <c r="L27" s="896" t="s">
        <v>1303</v>
      </c>
      <c r="M27" s="896"/>
      <c r="N27" s="134"/>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row>
    <row r="28" spans="1:38" ht="52.5" customHeight="1" x14ac:dyDescent="0.25">
      <c r="A28" s="953"/>
      <c r="B28" s="953"/>
      <c r="C28" s="953"/>
      <c r="D28" s="909">
        <v>19</v>
      </c>
      <c r="E28" s="909"/>
      <c r="F28" s="56" t="str">
        <f>F.Internos!C126</f>
        <v>Contar con herramientas tecnológicas y pedagógicas para la promoción de mecanismos de participación ciudadana ambiental y la conflictividad socoecológica</v>
      </c>
      <c r="G28" s="896" t="s">
        <v>1303</v>
      </c>
      <c r="H28" s="896"/>
      <c r="I28" s="909">
        <v>19</v>
      </c>
      <c r="J28" s="909"/>
      <c r="K28" s="257" t="str">
        <f>F.Internos!C99</f>
        <v xml:space="preserve">Ajustar los sistemas internos de ANLA (SILA, ORFEO, Módulo de Notificaciones) administrados por el GGN  para evitar procesos manuales. </v>
      </c>
      <c r="L28" s="896" t="s">
        <v>1304</v>
      </c>
      <c r="M28" s="896"/>
      <c r="N28" s="134"/>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row>
    <row r="29" spans="1:38" ht="30" customHeight="1" x14ac:dyDescent="0.25">
      <c r="A29" s="953"/>
      <c r="B29" s="953"/>
      <c r="C29" s="953"/>
      <c r="D29" s="909">
        <v>20</v>
      </c>
      <c r="E29" s="909"/>
      <c r="F29" s="52" t="str">
        <f>F.Internos!C130</f>
        <v>Sistemas de información desarrollados in house, que  permiten el control y seguimiento a la gestión institucional (OTI)</v>
      </c>
      <c r="G29" s="896" t="s">
        <v>1303</v>
      </c>
      <c r="H29" s="896"/>
      <c r="I29" s="909">
        <v>20</v>
      </c>
      <c r="J29" s="909"/>
      <c r="K29" s="257" t="str">
        <f>F.Internos!C100</f>
        <v xml:space="preserve">Demoras en los proyectos en desarrollo con la Oficina de Tecnología e Información - OTI </v>
      </c>
      <c r="L29" s="896" t="s">
        <v>1305</v>
      </c>
      <c r="M29" s="896"/>
      <c r="N29" s="134"/>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row>
    <row r="30" spans="1:38" ht="57.75" customHeight="1" x14ac:dyDescent="0.25">
      <c r="A30" s="953"/>
      <c r="B30" s="953"/>
      <c r="C30" s="953"/>
      <c r="D30" s="909">
        <v>21</v>
      </c>
      <c r="E30" s="909"/>
      <c r="F30" s="56" t="str">
        <f>F.Internos!C132</f>
        <v>Sistemas de Información geográficos y plataformas geográficas actualizadas para la toma de decisiones de los procesos misionales</v>
      </c>
      <c r="G30" s="896" t="s">
        <v>1303</v>
      </c>
      <c r="H30" s="896"/>
      <c r="I30" s="909">
        <v>21</v>
      </c>
      <c r="J30" s="909"/>
      <c r="K30" s="257" t="str">
        <f>F.Internos!C101</f>
        <v>Intermitencias de los aplicativos y sistemas internos de ANLA (Módulo de Notificaciones, SILA y Orfeo), lo cual dificulta la gestión de los procesos de publicidad de los actos administrativos</v>
      </c>
      <c r="L30" s="896" t="s">
        <v>1303</v>
      </c>
      <c r="M30" s="896"/>
      <c r="N30" s="134"/>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row>
    <row r="31" spans="1:38" ht="72" customHeight="1" x14ac:dyDescent="0.25">
      <c r="A31" s="953"/>
      <c r="B31" s="953"/>
      <c r="C31" s="953"/>
      <c r="D31" s="909">
        <v>22</v>
      </c>
      <c r="E31" s="909"/>
      <c r="F31" s="56" t="str">
        <f>F.Internos!C133</f>
        <v>Integración TI y negocio (permisos y trámites ambientales)</v>
      </c>
      <c r="G31" s="896" t="s">
        <v>1303</v>
      </c>
      <c r="H31" s="896"/>
      <c r="I31" s="909">
        <v>22</v>
      </c>
      <c r="J31" s="909"/>
      <c r="K31" s="257" t="str">
        <f>F.Internos!C107</f>
        <v>Debilidad en la unificación, articulación, acceso y oportuna actualización de los sistemas de información (Diversos sistemas de información) que sirven de base o apoyo para adelantar el control y seguimiento a POA de competencia de la ANLA.</v>
      </c>
      <c r="L31" s="896" t="s">
        <v>1304</v>
      </c>
      <c r="M31" s="896"/>
      <c r="N31" s="134"/>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row>
    <row r="32" spans="1:38" ht="51" customHeight="1" x14ac:dyDescent="0.25">
      <c r="A32" s="953"/>
      <c r="B32" s="953"/>
      <c r="C32" s="953"/>
      <c r="D32" s="909">
        <v>23</v>
      </c>
      <c r="E32" s="909"/>
      <c r="F32" s="52" t="str">
        <f>F.Internos!C134</f>
        <v>Contar con sistemas de información que permiten llevar trazabilidad de los expedientes de evaluación y seguimiento</v>
      </c>
      <c r="G32" s="896" t="s">
        <v>1303</v>
      </c>
      <c r="H32" s="896"/>
      <c r="I32" s="909">
        <v>23</v>
      </c>
      <c r="J32" s="909"/>
      <c r="K32" s="255" t="str">
        <f>F.Internos!C109</f>
        <v>Falencias en el Gestor Documental - ORFEO (OAJ-G Actuaciones sancionatorias)</v>
      </c>
      <c r="L32" s="896" t="s">
        <v>1306</v>
      </c>
      <c r="M32" s="896"/>
      <c r="N32" s="134"/>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row>
    <row r="33" spans="1:38" ht="30" customHeight="1" x14ac:dyDescent="0.25">
      <c r="A33" s="953"/>
      <c r="B33" s="953"/>
      <c r="C33" s="953"/>
      <c r="D33" s="909">
        <v>24</v>
      </c>
      <c r="E33" s="909"/>
      <c r="F33" s="52" t="str">
        <f>F.Internos!C147</f>
        <v>Aprovisionamiento y mantenimiento ( Hardware,  Software)</v>
      </c>
      <c r="G33" s="896" t="s">
        <v>1303</v>
      </c>
      <c r="H33" s="896"/>
      <c r="I33" s="909">
        <v>24</v>
      </c>
      <c r="J33" s="909"/>
      <c r="K33" s="258" t="str">
        <f>F.Internos!C110</f>
        <v xml:space="preserve">Insuficientes Licencias Office 365 </v>
      </c>
      <c r="L33" s="983" t="s">
        <v>1307</v>
      </c>
      <c r="M33" s="984"/>
      <c r="N33" s="134"/>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row>
    <row r="34" spans="1:38" ht="42" customHeight="1" x14ac:dyDescent="0.25">
      <c r="A34" s="953"/>
      <c r="B34" s="953"/>
      <c r="C34" s="953"/>
      <c r="D34" s="909">
        <v>25</v>
      </c>
      <c r="E34" s="909"/>
      <c r="F34" s="52" t="str">
        <f>F.Internos!C153</f>
        <v>Implementación y uso de los canales de línea de ética por porte de la ciudadanía</v>
      </c>
      <c r="G34" s="879" t="s">
        <v>240</v>
      </c>
      <c r="H34" s="880"/>
      <c r="I34" s="909">
        <v>25</v>
      </c>
      <c r="J34" s="909"/>
      <c r="K34" s="258" t="str">
        <f>F.Internos!C111</f>
        <v xml:space="preserve">Deficiencia en el cierre de mesas de ayuda </v>
      </c>
      <c r="L34" s="985" t="s">
        <v>1308</v>
      </c>
      <c r="M34" s="986"/>
      <c r="N34" s="134"/>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row>
    <row r="35" spans="1:38" ht="62.25" customHeight="1" x14ac:dyDescent="0.25">
      <c r="A35" s="953"/>
      <c r="B35" s="953"/>
      <c r="C35" s="953"/>
      <c r="D35" s="923">
        <v>26</v>
      </c>
      <c r="E35" s="923"/>
      <c r="F35" s="52" t="str">
        <f>F.Internos!C154</f>
        <v>Canales disponibles para nuestros grupos de interés con contenidos informativos que muestran la gestión y documentación  del SG-SST</v>
      </c>
      <c r="G35" s="879" t="s">
        <v>240</v>
      </c>
      <c r="H35" s="880"/>
      <c r="I35" s="909">
        <v>26</v>
      </c>
      <c r="J35" s="909"/>
      <c r="K35" s="255" t="str">
        <f>F.Internos!C113</f>
        <v>Ausencia de una herramienta tecnológica para la formulación y seguimiento de planes de mejoramiento</v>
      </c>
      <c r="L35" s="896" t="s">
        <v>1309</v>
      </c>
      <c r="M35" s="896"/>
      <c r="N35" s="134"/>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row>
    <row r="36" spans="1:38" ht="42.75" customHeight="1" x14ac:dyDescent="0.25">
      <c r="A36" s="953"/>
      <c r="B36" s="953"/>
      <c r="C36" s="954"/>
      <c r="D36" s="926">
        <v>27</v>
      </c>
      <c r="E36" s="926"/>
      <c r="F36" s="213" t="str">
        <f>F.Internos!C158</f>
        <v>Mejora en la comunicación interna con las dependencias y el centro de orientación</v>
      </c>
      <c r="G36" s="879" t="s">
        <v>240</v>
      </c>
      <c r="H36" s="880"/>
      <c r="I36" s="909">
        <v>27</v>
      </c>
      <c r="J36" s="909"/>
      <c r="K36" s="254" t="str">
        <f>F.Internos!C117</f>
        <v>Debilidad en la confidencialidad de las comunicaciones ORFEO (OCDI)</v>
      </c>
      <c r="L36" s="981" t="s">
        <v>1310</v>
      </c>
      <c r="M36" s="982"/>
      <c r="N36" s="259" t="s">
        <v>1311</v>
      </c>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row>
    <row r="37" spans="1:38" ht="52.5" customHeight="1" x14ac:dyDescent="0.25">
      <c r="A37" s="953"/>
      <c r="B37" s="953"/>
      <c r="C37" s="953"/>
      <c r="D37" s="924">
        <v>28</v>
      </c>
      <c r="E37" s="925"/>
      <c r="F37" s="175" t="str">
        <f>F.Internos!C164</f>
        <v xml:space="preserve">Calificación favorable en la atención de PQRSD por parte de los grupos de interés </v>
      </c>
      <c r="G37" s="899" t="s">
        <v>183</v>
      </c>
      <c r="H37" s="900"/>
      <c r="I37" s="909">
        <v>28</v>
      </c>
      <c r="J37" s="909"/>
      <c r="K37" s="255" t="str">
        <f>F.Internos!C118</f>
        <v xml:space="preserve">Deficiencias de sistemas tecnológicos para el seguimiento de procesos discplinarios </v>
      </c>
      <c r="L37" s="896" t="s">
        <v>1303</v>
      </c>
      <c r="M37" s="896"/>
      <c r="N37" s="134"/>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row>
    <row r="38" spans="1:38" ht="46.5" customHeight="1" x14ac:dyDescent="0.25">
      <c r="A38" s="953"/>
      <c r="B38" s="953"/>
      <c r="C38" s="953"/>
      <c r="D38" s="923">
        <v>29</v>
      </c>
      <c r="E38" s="923"/>
      <c r="F38" s="1" t="str">
        <f>F.Internos!C165</f>
        <v>Fortalecimiento e implementación de nuevos canales de atención</v>
      </c>
      <c r="G38" s="879" t="s">
        <v>240</v>
      </c>
      <c r="H38" s="880"/>
      <c r="I38" s="1020">
        <v>29</v>
      </c>
      <c r="J38" s="1021"/>
      <c r="K38" s="257" t="str">
        <f>F.Internos!C124</f>
        <v>Debilidad en el desarrollo de herramientas tecnológicas para apoyar los procedimientos del GGFP y salvaguardar la información</v>
      </c>
      <c r="L38" s="896" t="s">
        <v>1303</v>
      </c>
      <c r="M38" s="896"/>
      <c r="N38" s="134"/>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row>
    <row r="39" spans="1:38" ht="30" customHeight="1" x14ac:dyDescent="0.25">
      <c r="A39" s="953"/>
      <c r="B39" s="953"/>
      <c r="C39" s="953"/>
      <c r="D39" s="926">
        <v>30</v>
      </c>
      <c r="E39" s="926"/>
      <c r="F39" s="1" t="str">
        <f>F.Internos!C183</f>
        <v>Mejora en la satisfacción de los usuarios</v>
      </c>
      <c r="G39" s="899" t="s">
        <v>183</v>
      </c>
      <c r="H39" s="900"/>
      <c r="I39" s="909">
        <v>30</v>
      </c>
      <c r="J39" s="909"/>
      <c r="K39" s="257" t="str">
        <f>F.Internos!C125</f>
        <v>No se cuenta con una herramienta para los procesos contractuales y certificaciones</v>
      </c>
      <c r="L39" s="896" t="s">
        <v>1303</v>
      </c>
      <c r="M39" s="896"/>
      <c r="N39" s="134"/>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row>
    <row r="40" spans="1:38" ht="41.25" customHeight="1" x14ac:dyDescent="0.25">
      <c r="A40" s="953"/>
      <c r="B40" s="953"/>
      <c r="C40" s="953"/>
      <c r="D40" s="924">
        <v>31</v>
      </c>
      <c r="E40" s="925"/>
      <c r="F40" s="211" t="str">
        <f>F.Internos!C184</f>
        <v>Posicionamiento de la entidad y relación cercana con los grupos de interés</v>
      </c>
      <c r="G40" s="899" t="s">
        <v>183</v>
      </c>
      <c r="H40" s="900"/>
      <c r="I40" s="909">
        <v>31</v>
      </c>
      <c r="J40" s="909"/>
      <c r="K40" s="257" t="str">
        <f>F.Internos!C127</f>
        <v>Debilidad en la capacidad tecnológica de las herramientas de la SMPCA</v>
      </c>
      <c r="L40" s="896" t="s">
        <v>1303</v>
      </c>
      <c r="M40" s="896"/>
      <c r="N40" s="134"/>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row>
    <row r="41" spans="1:38" ht="75.75" customHeight="1" x14ac:dyDescent="0.25">
      <c r="A41" s="953"/>
      <c r="B41" s="953"/>
      <c r="C41" s="953"/>
      <c r="D41" s="923">
        <v>32</v>
      </c>
      <c r="E41" s="923"/>
      <c r="F41" s="211" t="str">
        <f>F.Internos!C185</f>
        <v>Presencia de equipos regionales que permiten el acercamiento de la entidad con los grupos de interés en los departamentos y municipios donde la ANLA realiza evaluación y seguimiento de proyectos.</v>
      </c>
      <c r="G41" s="899" t="s">
        <v>183</v>
      </c>
      <c r="H41" s="900"/>
      <c r="I41" s="909">
        <v>32</v>
      </c>
      <c r="J41" s="909"/>
      <c r="K41" s="254" t="str">
        <f>F.Internos!C128</f>
        <v xml:space="preserve">Debilidad en la interoperabilidad de ORFEO con la herramienta de  las PQRSD </v>
      </c>
      <c r="L41" s="896" t="s">
        <v>1304</v>
      </c>
      <c r="M41" s="896"/>
      <c r="N41" s="259" t="s">
        <v>1311</v>
      </c>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row>
    <row r="42" spans="1:38" ht="43.5" customHeight="1" x14ac:dyDescent="0.25">
      <c r="A42" s="953"/>
      <c r="B42" s="953"/>
      <c r="C42" s="953"/>
      <c r="D42" s="926">
        <v>33</v>
      </c>
      <c r="E42" s="926"/>
      <c r="F42" s="175" t="str">
        <f>F.Internos!C188</f>
        <v>Liderazgo y acompañamiento permanente a las dependencias  en las diferentes temáticas que lidera la OAP</v>
      </c>
      <c r="G42" s="967" t="s">
        <v>1312</v>
      </c>
      <c r="H42" s="968"/>
      <c r="I42" s="909">
        <v>33</v>
      </c>
      <c r="J42" s="909"/>
      <c r="K42" s="257" t="str">
        <f>F.Internos!C129</f>
        <v>Debilidad en las mejoras e implementación de herramientas tecnológicas solicitadas por el  GSC</v>
      </c>
      <c r="L42" s="896" t="s">
        <v>1303</v>
      </c>
      <c r="M42" s="896"/>
      <c r="N42" s="134"/>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row>
    <row r="43" spans="1:38" ht="45" customHeight="1" x14ac:dyDescent="0.25">
      <c r="A43" s="953"/>
      <c r="B43" s="953"/>
      <c r="C43" s="953"/>
      <c r="D43" s="924">
        <v>34</v>
      </c>
      <c r="E43" s="925"/>
      <c r="F43" s="175" t="str">
        <f>F.Internos!C189</f>
        <v xml:space="preserve">Mejora continua de los procesos a través de seguimiento de las actividades relacionadas con el SGC </v>
      </c>
      <c r="G43" s="959" t="s">
        <v>1313</v>
      </c>
      <c r="H43" s="959"/>
      <c r="I43" s="909">
        <v>34</v>
      </c>
      <c r="J43" s="909"/>
      <c r="K43" s="257" t="str">
        <f>F.Internos!C131</f>
        <v>Debilidad en la apropiación en la implementación de controles tecnológicos (OTI)</v>
      </c>
      <c r="L43" s="901" t="s">
        <v>1314</v>
      </c>
      <c r="M43" s="902"/>
      <c r="N43" s="134"/>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row>
    <row r="44" spans="1:38" ht="70.5" customHeight="1" x14ac:dyDescent="0.25">
      <c r="A44" s="953"/>
      <c r="B44" s="953"/>
      <c r="C44" s="953"/>
      <c r="D44" s="923">
        <v>35</v>
      </c>
      <c r="E44" s="923"/>
      <c r="F44" s="1" t="str">
        <f>F.Internos!C190</f>
        <v xml:space="preserve">Certificación del SGC ISO 9001:2015 </v>
      </c>
      <c r="G44" s="955" t="s">
        <v>1315</v>
      </c>
      <c r="H44" s="956"/>
      <c r="I44" s="909">
        <v>35</v>
      </c>
      <c r="J44" s="909"/>
      <c r="K44" s="257" t="str">
        <f>F.Internos!C135</f>
        <v>Falta de automatización de procesos administrativos internos inherentes a la evaluación y seguimiento de permisos, certificaciones, vistos buenos y trámites ambientales para optimización de tiempos  de respuesta a las solicitudes</v>
      </c>
      <c r="L44" s="896" t="s">
        <v>1303</v>
      </c>
      <c r="M44" s="896"/>
      <c r="N44" s="134"/>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row>
    <row r="45" spans="1:38" ht="44.25" customHeight="1" x14ac:dyDescent="0.25">
      <c r="A45" s="953"/>
      <c r="B45" s="953"/>
      <c r="C45" s="953"/>
      <c r="D45" s="926">
        <v>36</v>
      </c>
      <c r="E45" s="926"/>
      <c r="F45" s="175" t="str">
        <f>F.Internos!C194</f>
        <v>Participación del SGA en los procesos contractuales de bienes o servicios.</v>
      </c>
      <c r="G45" s="969" t="s">
        <v>1297</v>
      </c>
      <c r="H45" s="970"/>
      <c r="I45" s="909">
        <v>36</v>
      </c>
      <c r="J45" s="909"/>
      <c r="K45" s="257" t="str">
        <f>F.Internos!C136</f>
        <v>Debilidad en la capacidad y disponibilidad de recursos tecnológicos para garantizar la operación de los procesos de evaluación y seguimiento de permisos y trámites ambientales</v>
      </c>
      <c r="L45" s="896" t="s">
        <v>1303</v>
      </c>
      <c r="M45" s="896"/>
      <c r="N45" s="134"/>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row>
    <row r="46" spans="1:38" ht="69.75" customHeight="1" x14ac:dyDescent="0.25">
      <c r="A46" s="953"/>
      <c r="B46" s="953"/>
      <c r="C46" s="953"/>
      <c r="D46" s="924">
        <v>37</v>
      </c>
      <c r="E46" s="925"/>
      <c r="F46" s="19" t="str">
        <f>F.Internos!C209</f>
        <v>Mejora en los tiempos (de) atención (a) requerimientos, solicitudes y acciones derivadas del control y seguimiento ambiental a POA.</v>
      </c>
      <c r="G46" s="905" t="s">
        <v>274</v>
      </c>
      <c r="H46" s="906"/>
      <c r="I46" s="909">
        <v>37</v>
      </c>
      <c r="J46" s="909"/>
      <c r="K46" s="254" t="str">
        <f>F.Internos!C144</f>
        <v>Indisponibilidad e Insuficiencia de insumos para impresión (proceso sancionatorio)</v>
      </c>
      <c r="L46" s="877" t="s">
        <v>1316</v>
      </c>
      <c r="M46" s="878"/>
      <c r="N46" s="280"/>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row>
    <row r="47" spans="1:38" ht="47.25" customHeight="1" x14ac:dyDescent="0.25">
      <c r="A47" s="953"/>
      <c r="B47" s="953"/>
      <c r="C47" s="953"/>
      <c r="D47" s="923">
        <v>38</v>
      </c>
      <c r="E47" s="923"/>
      <c r="F47" s="52" t="str">
        <f>F.Internos!C211</f>
        <v>Transferencia de conocimiento Actuaciones sancionatorias</v>
      </c>
      <c r="G47" s="914" t="s">
        <v>898</v>
      </c>
      <c r="H47" s="915"/>
      <c r="I47" s="909">
        <v>38</v>
      </c>
      <c r="J47" s="909"/>
      <c r="K47" s="254" t="str">
        <f>F.Internos!C148</f>
        <v>Debilidades en la comunicación asertiva entre los integrantes del grupo (GGA)</v>
      </c>
      <c r="L47" s="879" t="s">
        <v>240</v>
      </c>
      <c r="M47" s="880"/>
      <c r="N47" s="259" t="s">
        <v>1317</v>
      </c>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row>
    <row r="48" spans="1:38" ht="49.5" customHeight="1" x14ac:dyDescent="0.25">
      <c r="A48" s="953"/>
      <c r="B48" s="953"/>
      <c r="C48" s="953"/>
      <c r="D48" s="926">
        <v>39</v>
      </c>
      <c r="E48" s="926"/>
      <c r="F48" s="52" t="str">
        <f>F.Internos!C213</f>
        <v>Mejora en la evaluación de la efectividad de las acciones de los planes de mejoramiento internos y externos</v>
      </c>
      <c r="G48" s="1024" t="s">
        <v>1318</v>
      </c>
      <c r="H48" s="1025"/>
      <c r="I48" s="909">
        <v>39</v>
      </c>
      <c r="J48" s="909"/>
      <c r="K48" s="255" t="s">
        <v>1319</v>
      </c>
      <c r="L48" s="881" t="s">
        <v>1320</v>
      </c>
      <c r="M48" s="882"/>
      <c r="N48" s="134"/>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row>
    <row r="49" spans="1:38" ht="42" customHeight="1" x14ac:dyDescent="0.25">
      <c r="A49" s="953"/>
      <c r="B49" s="953"/>
      <c r="C49" s="953"/>
      <c r="D49" s="924">
        <v>40</v>
      </c>
      <c r="E49" s="925"/>
      <c r="F49" s="52" t="str">
        <f>F.Internos!C223</f>
        <v>Organización y Digitalización de Expedientes</v>
      </c>
      <c r="G49" s="957" t="s">
        <v>1321</v>
      </c>
      <c r="H49" s="958"/>
      <c r="I49" s="909">
        <v>40</v>
      </c>
      <c r="J49" s="909"/>
      <c r="K49" s="255" t="str">
        <f>F.Internos!C151</f>
        <v>Debilidad de los canales de comunicación y articulación entre dependencias (SSLA)</v>
      </c>
      <c r="L49" s="879" t="s">
        <v>240</v>
      </c>
      <c r="M49" s="880"/>
      <c r="N49" s="134"/>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row>
    <row r="50" spans="1:38" ht="60" customHeight="1" x14ac:dyDescent="0.25">
      <c r="A50" s="953"/>
      <c r="B50" s="953"/>
      <c r="C50" s="953"/>
      <c r="D50" s="923">
        <v>41</v>
      </c>
      <c r="E50" s="923"/>
      <c r="F50" s="52" t="str">
        <f>F.Internos!C235</f>
        <v xml:space="preserve">Mejoramiento continuo en los procesos de contratación </v>
      </c>
      <c r="G50" s="959" t="s">
        <v>1313</v>
      </c>
      <c r="H50" s="959"/>
      <c r="I50" s="909">
        <v>41</v>
      </c>
      <c r="J50" s="909"/>
      <c r="K50" s="255" t="str">
        <f>F.Internos!C156</f>
        <v>Debilidad en la divulgación de información de la SMPCA en relación con su gestión en torno a la promoción los mecanismos de participación ciudadana</v>
      </c>
      <c r="L50" s="879" t="s">
        <v>240</v>
      </c>
      <c r="M50" s="880"/>
      <c r="N50" s="134"/>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row>
    <row r="51" spans="1:38" ht="40.5" customHeight="1" x14ac:dyDescent="0.25">
      <c r="A51" s="953"/>
      <c r="B51" s="953"/>
      <c r="C51" s="953"/>
      <c r="D51" s="926">
        <v>42</v>
      </c>
      <c r="E51" s="926"/>
      <c r="F51" s="56" t="str">
        <f>F.Internos!C236</f>
        <v>Elaboración y estandarización de lineamientos del medio socioeconómico y de mecanismos de participación ciudadana.</v>
      </c>
      <c r="G51" s="960" t="s">
        <v>1322</v>
      </c>
      <c r="H51" s="961"/>
      <c r="I51" s="909">
        <v>42</v>
      </c>
      <c r="J51" s="909"/>
      <c r="K51" s="254" t="str">
        <f>F.Internos!C159</f>
        <v>Demora en el suministro de apoyos de dependencias para la respuesta oportuna de las PQRSD</v>
      </c>
      <c r="L51" s="905" t="s">
        <v>274</v>
      </c>
      <c r="M51" s="906"/>
      <c r="N51" s="280"/>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row>
    <row r="52" spans="1:38" ht="44.25" customHeight="1" x14ac:dyDescent="0.25">
      <c r="A52" s="953"/>
      <c r="B52" s="953"/>
      <c r="C52" s="953"/>
      <c r="D52" s="924">
        <v>43</v>
      </c>
      <c r="E52" s="925"/>
      <c r="F52" s="52" t="str">
        <f>F.Internos!C238</f>
        <v>Capacidad de identificación y monitoreo de conflictos socio ecológicos de competencia de la ANLA  en territorio</v>
      </c>
      <c r="G52" s="962" t="s">
        <v>1323</v>
      </c>
      <c r="H52" s="963"/>
      <c r="I52" s="909">
        <v>43</v>
      </c>
      <c r="J52" s="909"/>
      <c r="K52" s="255" t="str">
        <f>F.Internos!C162</f>
        <v>Debilidad en la atención oportuna a las observaciones realizadas por los usuarios derivadas del análisis de las encuestas de satisfacción</v>
      </c>
      <c r="L52" s="905" t="s">
        <v>274</v>
      </c>
      <c r="M52" s="906"/>
      <c r="N52" s="134"/>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row>
    <row r="53" spans="1:38" ht="39.75" customHeight="1" x14ac:dyDescent="0.25">
      <c r="A53" s="953"/>
      <c r="B53" s="953"/>
      <c r="C53" s="953"/>
      <c r="D53" s="923">
        <v>44</v>
      </c>
      <c r="E53" s="923"/>
      <c r="F53" s="52" t="str">
        <f>F.Internos!C246</f>
        <v xml:space="preserve">Optimización y seguimiento de las actividades internas y externas de comunicaciones </v>
      </c>
      <c r="G53" s="879" t="s">
        <v>240</v>
      </c>
      <c r="H53" s="880"/>
      <c r="I53" s="909">
        <v>44</v>
      </c>
      <c r="J53" s="909"/>
      <c r="K53" s="254" t="str">
        <f>F.Internos!C170</f>
        <v>Debilidad en el conocimiento de la operación de la OTI</v>
      </c>
      <c r="L53" s="888" t="s">
        <v>1324</v>
      </c>
      <c r="M53" s="889"/>
      <c r="N53" s="281" t="s">
        <v>1311</v>
      </c>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row>
    <row r="54" spans="1:38" ht="41.25" customHeight="1" x14ac:dyDescent="0.25">
      <c r="A54" s="953"/>
      <c r="B54" s="953"/>
      <c r="C54" s="953"/>
      <c r="D54" s="926">
        <v>45</v>
      </c>
      <c r="E54" s="926"/>
      <c r="F54" s="52" t="str">
        <f>F.Internos!C252</f>
        <v>Mejora en los tiempos de evaluación de permisos y trámites ambientales</v>
      </c>
      <c r="G54" s="905" t="s">
        <v>274</v>
      </c>
      <c r="H54" s="906"/>
      <c r="I54" s="1026">
        <v>45</v>
      </c>
      <c r="J54" s="1027"/>
      <c r="K54" s="254" t="str">
        <f>F.Internos!C173</f>
        <v>Debilidad en la participación de los grupos de interés en la toma de decisiones de la entidad para la mejora de los procesos</v>
      </c>
      <c r="L54" s="899" t="s">
        <v>183</v>
      </c>
      <c r="M54" s="900"/>
      <c r="N54" s="280"/>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row>
    <row r="55" spans="1:38" ht="75" customHeight="1" x14ac:dyDescent="0.25">
      <c r="A55" s="953"/>
      <c r="B55" s="953"/>
      <c r="C55" s="953"/>
      <c r="D55" s="924">
        <v>46</v>
      </c>
      <c r="E55" s="925"/>
      <c r="F55" s="52" t="str">
        <f>F.Internos!C255</f>
        <v>Generación de información técnica regionalizada mediante el funcionamiento del Centro de Monitoreo de los Recursos Naturales de la ANLA la cual da soporte a los conceptos técnicos de evaluación y seguimiento de licencias ambientales en el marco de las obligaciones impuestas</v>
      </c>
      <c r="G55" s="1029" t="s">
        <v>1325</v>
      </c>
      <c r="H55" s="1030"/>
      <c r="I55" s="909">
        <v>46</v>
      </c>
      <c r="J55" s="909"/>
      <c r="K55" s="255" t="str">
        <f>F.Internos!C178</f>
        <v>Inadecuada clasificación de documentos (memoriales) de procesos sancionatorios (esta debilidad se está controlando a través del riesgo RG-GD-30)</v>
      </c>
      <c r="L55" s="1000" t="s">
        <v>1326</v>
      </c>
      <c r="M55" s="1001"/>
      <c r="N55" s="134"/>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row>
    <row r="56" spans="1:38" ht="47.25" customHeight="1" x14ac:dyDescent="0.25">
      <c r="A56" s="953"/>
      <c r="B56" s="953"/>
      <c r="C56" s="953"/>
      <c r="D56" s="923">
        <v>47</v>
      </c>
      <c r="E56" s="923"/>
      <c r="F56" s="52" t="str">
        <f>F.Internos!C257</f>
        <v>Funcionalidad del Sistema de gestion documental para los procesos del Grupo de gestión administrativa.</v>
      </c>
      <c r="G56" s="1031" t="s">
        <v>1327</v>
      </c>
      <c r="H56" s="1032"/>
      <c r="I56" s="909">
        <v>47</v>
      </c>
      <c r="J56" s="909"/>
      <c r="K56" s="254" t="str">
        <f>F.Internos!C180</f>
        <v>Debilidad en la Cultura de reporte de actos y condiciones inseguras</v>
      </c>
      <c r="L56" s="1002" t="s">
        <v>1328</v>
      </c>
      <c r="M56" s="1003"/>
      <c r="N56" s="282" t="s">
        <v>1329</v>
      </c>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row>
    <row r="57" spans="1:38" ht="30" customHeight="1" x14ac:dyDescent="0.25">
      <c r="A57" s="953"/>
      <c r="B57" s="953"/>
      <c r="C57" s="953"/>
      <c r="D57" s="926">
        <v>48</v>
      </c>
      <c r="E57" s="926"/>
      <c r="F57" s="52" t="str">
        <f>F.Internos!C258</f>
        <v xml:space="preserve">Oportuna Gestión y Control en la publicidad de los actos administrativos </v>
      </c>
      <c r="G57" s="905" t="s">
        <v>274</v>
      </c>
      <c r="H57" s="906"/>
      <c r="I57" s="909">
        <v>48</v>
      </c>
      <c r="J57" s="909"/>
      <c r="K57" s="255" t="str">
        <f>F.Internos!C186</f>
        <v>Debilidad en la identificación y caracterización de grupos de interés</v>
      </c>
      <c r="L57" s="899" t="s">
        <v>183</v>
      </c>
      <c r="M57" s="900"/>
      <c r="N57" s="134"/>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row>
    <row r="58" spans="1:38" ht="30" customHeight="1" x14ac:dyDescent="0.25">
      <c r="A58" s="953"/>
      <c r="B58" s="953"/>
      <c r="C58" s="953"/>
      <c r="D58" s="924">
        <v>49</v>
      </c>
      <c r="E58" s="925"/>
      <c r="F58" s="52" t="str">
        <f>F.Internos!C259</f>
        <v>Prevención de faltas disciplinaria</v>
      </c>
      <c r="G58" s="975" t="s">
        <v>1298</v>
      </c>
      <c r="H58" s="976"/>
      <c r="I58" s="909">
        <v>49</v>
      </c>
      <c r="J58" s="909"/>
      <c r="K58" s="254" t="str">
        <f>F.Internos!C192</f>
        <v>Debilidad en el detalle de las actividades y productos claves  en los procedimientos de los procesos que requieren desarrollos tecnológicos</v>
      </c>
      <c r="L58" s="888" t="s">
        <v>1324</v>
      </c>
      <c r="M58" s="889"/>
      <c r="N58" s="281" t="s">
        <v>1330</v>
      </c>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row>
    <row r="59" spans="1:38" ht="30" customHeight="1" x14ac:dyDescent="0.25">
      <c r="A59" s="953"/>
      <c r="B59" s="953"/>
      <c r="C59" s="953"/>
      <c r="D59" s="923">
        <v>50</v>
      </c>
      <c r="E59" s="923"/>
      <c r="F59" s="52" t="str">
        <f>F.Internos!C264</f>
        <v>Implementación de herramientas (Macro Liquidador en Excel) para la liquidación de cuentas.</v>
      </c>
      <c r="G59" s="974" t="s">
        <v>1301</v>
      </c>
      <c r="H59" s="974"/>
      <c r="I59" s="909">
        <v>50</v>
      </c>
      <c r="J59" s="909"/>
      <c r="K59" s="258" t="str">
        <f>F.Internos!C198</f>
        <v xml:space="preserve">Falta de priorización respecto al diseño del Módulo de Notificaciones administrado por el GGN  </v>
      </c>
      <c r="L59" s="896" t="s">
        <v>1303</v>
      </c>
      <c r="M59" s="896"/>
      <c r="N59" s="134"/>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row>
    <row r="60" spans="1:38" ht="30" customHeight="1" x14ac:dyDescent="0.25">
      <c r="A60" s="953"/>
      <c r="B60" s="953"/>
      <c r="C60" s="953"/>
      <c r="D60" s="926">
        <v>51</v>
      </c>
      <c r="E60" s="926"/>
      <c r="F60" s="52" t="str">
        <f>F.Internos!C229</f>
        <v>Tasa de éxito procesal del 97% superior al promedio nacional y del sector ambiente</v>
      </c>
      <c r="G60" s="1028" t="s">
        <v>299</v>
      </c>
      <c r="H60" s="884"/>
      <c r="I60" s="909">
        <v>51</v>
      </c>
      <c r="J60" s="909"/>
      <c r="K60" s="255" t="str">
        <f>F.Internos!C200</f>
        <v xml:space="preserve">Errores de notificación de los actos administrativos </v>
      </c>
      <c r="L60" s="888" t="s">
        <v>1324</v>
      </c>
      <c r="M60" s="889"/>
      <c r="N60" s="134"/>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row>
    <row r="61" spans="1:38" ht="51.75" customHeight="1" x14ac:dyDescent="0.25">
      <c r="A61" s="953"/>
      <c r="B61" s="953"/>
      <c r="C61" s="953"/>
      <c r="D61" s="924">
        <v>52</v>
      </c>
      <c r="E61" s="925"/>
      <c r="F61" s="52" t="str">
        <f>F.Internos!C265</f>
        <v>Preparación para obtener la certificación en  la ISO 45001, como valor agregado de la entidad.</v>
      </c>
      <c r="G61" s="892" t="s">
        <v>1331</v>
      </c>
      <c r="H61" s="893"/>
      <c r="I61" s="909">
        <v>52</v>
      </c>
      <c r="J61" s="909"/>
      <c r="K61" s="255" t="str">
        <f>F.Internos!C205</f>
        <v>Deficiencia en el uso, optimización e implementación de instrumentos de evaluación por parte de los equipos evaluadores.</v>
      </c>
      <c r="L61" s="907" t="s">
        <v>214</v>
      </c>
      <c r="M61" s="907"/>
      <c r="N61" s="134"/>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row>
    <row r="62" spans="1:38" ht="30" customHeight="1" x14ac:dyDescent="0.25">
      <c r="A62" s="953"/>
      <c r="B62" s="953"/>
      <c r="C62" s="953"/>
      <c r="D62" s="924">
        <v>53</v>
      </c>
      <c r="E62" s="925"/>
      <c r="F62" s="78" t="str">
        <f>F.Internos!C142</f>
        <v>Instalaciones en condiciones óptimas para el desarrollo de las actividades administrativas y misionales de la entidad.</v>
      </c>
      <c r="G62" s="979" t="s">
        <v>1332</v>
      </c>
      <c r="H62" s="980"/>
      <c r="I62" s="909">
        <v>53</v>
      </c>
      <c r="J62" s="909"/>
      <c r="K62" s="254" t="str">
        <f>F.Internos!C206</f>
        <v xml:space="preserve">Debilidad en la disponibilidad de información documentada asociada a la unificación de criterios afectando la toma de decisiones (SELA) </v>
      </c>
      <c r="L62" s="886" t="s">
        <v>280</v>
      </c>
      <c r="M62" s="887"/>
      <c r="N62" s="283"/>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row>
    <row r="63" spans="1:38" ht="30" customHeight="1" x14ac:dyDescent="0.25">
      <c r="A63" s="953"/>
      <c r="B63" s="953"/>
      <c r="C63" s="953"/>
      <c r="D63" s="924">
        <v>54</v>
      </c>
      <c r="E63" s="925"/>
      <c r="F63" s="52" t="str">
        <f>F.Internos!C87</f>
        <v>Implementación de acciones de racionalización para optimizar tiempos de los procesos de evaluación y seguimiento de permisos, certificaciones, vistos buenos y trámites ambientales</v>
      </c>
      <c r="G63" s="905" t="s">
        <v>274</v>
      </c>
      <c r="H63" s="906"/>
      <c r="I63" s="909">
        <v>54</v>
      </c>
      <c r="J63" s="909"/>
      <c r="K63" s="257" t="str">
        <f>F.Internos!C207</f>
        <v>Falencias en el uso de formatos y/o plantillas vigentes del proceso de evaluación usadas en SILA y ORFEO.</v>
      </c>
      <c r="L63" s="888" t="s">
        <v>1333</v>
      </c>
      <c r="M63" s="889"/>
      <c r="N63" s="134"/>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row>
    <row r="64" spans="1:38" ht="30" customHeight="1" x14ac:dyDescent="0.25">
      <c r="A64" s="953"/>
      <c r="B64" s="953"/>
      <c r="C64" s="953"/>
      <c r="D64" s="924">
        <v>55</v>
      </c>
      <c r="E64" s="925"/>
      <c r="F64" s="52" t="str">
        <f>F.Internos!C204</f>
        <v>Cumplimiento en la oportunidad de los trámites de la Subdirección de Evaluación</v>
      </c>
      <c r="G64" s="905" t="s">
        <v>274</v>
      </c>
      <c r="H64" s="906"/>
      <c r="I64" s="909">
        <v>55</v>
      </c>
      <c r="J64" s="909"/>
      <c r="K64" s="255" t="str">
        <f>F.Internos!C216</f>
        <v>Apropiación insuficiente de la cultura del autocontrol en la entidad</v>
      </c>
      <c r="L64" s="890" t="s">
        <v>1334</v>
      </c>
      <c r="M64" s="891"/>
      <c r="N64" s="134"/>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row>
    <row r="65" spans="1:38" ht="54" customHeight="1" x14ac:dyDescent="0.25">
      <c r="A65" s="953"/>
      <c r="B65" s="953"/>
      <c r="C65" s="953"/>
      <c r="D65" s="924">
        <v>56</v>
      </c>
      <c r="E65" s="925"/>
      <c r="F65" s="52" t="str">
        <f>F.Internos!C67</f>
        <v>Implementación del SGA para el mejoramiento ambiental de la entidad.</v>
      </c>
      <c r="G65" s="969" t="s">
        <v>1297</v>
      </c>
      <c r="H65" s="970"/>
      <c r="I65" s="909">
        <v>56</v>
      </c>
      <c r="J65" s="909"/>
      <c r="K65" s="255" t="str">
        <f>F.Internos!C217</f>
        <v>Debilidad en la comunicación a los auditados, sobre las observaciones y recomendaciones identificadas durante las evaluaciones independientes, previo a la entrega del informe preliminar</v>
      </c>
      <c r="L65" s="897" t="s">
        <v>1335</v>
      </c>
      <c r="M65" s="898"/>
      <c r="N65" s="134"/>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row>
    <row r="66" spans="1:38" ht="30" customHeight="1" x14ac:dyDescent="0.25">
      <c r="A66" s="953"/>
      <c r="B66" s="953"/>
      <c r="C66" s="953"/>
      <c r="D66" s="924">
        <v>57</v>
      </c>
      <c r="E66" s="925"/>
      <c r="F66" s="52" t="str">
        <f>F.Internos!C45</f>
        <v>Personal calificado para asegurar la correcta operación y funcionamiento de la infraestructura tecnológica y del SGSI</v>
      </c>
      <c r="G66" s="171"/>
      <c r="H66" s="172"/>
      <c r="I66" s="909">
        <v>57</v>
      </c>
      <c r="J66" s="909"/>
      <c r="K66" s="255" t="str">
        <f>F.Internos!C225</f>
        <v>Ausencia en la definición de tiempos para emitir decisiones de un proceso disciplinario (OCDI)</v>
      </c>
      <c r="L66" s="888" t="s">
        <v>1336</v>
      </c>
      <c r="M66" s="889"/>
      <c r="N66" s="134"/>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row>
    <row r="67" spans="1:38" ht="30" customHeight="1" x14ac:dyDescent="0.25">
      <c r="A67" s="953"/>
      <c r="B67" s="953"/>
      <c r="C67" s="953"/>
      <c r="D67" s="924"/>
      <c r="E67" s="925"/>
      <c r="F67" s="52"/>
      <c r="G67" s="171"/>
      <c r="H67" s="172"/>
      <c r="I67" s="909">
        <v>58</v>
      </c>
      <c r="J67" s="909"/>
      <c r="K67" s="255" t="str">
        <f>F.Internos!C227</f>
        <v xml:space="preserve">Debilidades en la socialización conductas recurrentes a los colaboradores de la entidad. </v>
      </c>
      <c r="L67" s="888" t="s">
        <v>1337</v>
      </c>
      <c r="M67" s="889"/>
      <c r="N67" s="134"/>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row>
    <row r="68" spans="1:38" ht="56.25" customHeight="1" x14ac:dyDescent="0.25">
      <c r="A68" s="953"/>
      <c r="B68" s="953"/>
      <c r="C68" s="953"/>
      <c r="D68" s="924"/>
      <c r="E68" s="925"/>
      <c r="F68" s="52"/>
      <c r="G68" s="171"/>
      <c r="H68" s="172"/>
      <c r="I68" s="909">
        <v>59</v>
      </c>
      <c r="J68" s="909"/>
      <c r="K68" s="255" t="str">
        <f>F.Internos!C242</f>
        <v>Debilidad en la divulgación de los resultados e impacto/incidencia de la participación de nuestros grupos de interés en la toma de decisiones</v>
      </c>
      <c r="L68" s="899" t="s">
        <v>183</v>
      </c>
      <c r="M68" s="900"/>
      <c r="N68" s="134"/>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row>
    <row r="69" spans="1:38" ht="54" customHeight="1" x14ac:dyDescent="0.25">
      <c r="A69" s="953"/>
      <c r="B69" s="953"/>
      <c r="C69" s="953"/>
      <c r="D69" s="924"/>
      <c r="E69" s="925"/>
      <c r="F69" s="52"/>
      <c r="G69" s="171"/>
      <c r="H69" s="172"/>
      <c r="I69" s="909">
        <v>60</v>
      </c>
      <c r="J69" s="909"/>
      <c r="K69" s="255" t="str">
        <f>F.Internos!C243</f>
        <v xml:space="preserve">Debilidad en la articulación de las acciones de los equipos territoriales con los procesos misionales y la calidad de evidencias reportadas por los inspectores regionales </v>
      </c>
      <c r="L69" s="903" t="s">
        <v>1338</v>
      </c>
      <c r="M69" s="904"/>
      <c r="N69" s="134"/>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row>
    <row r="70" spans="1:38" ht="30" customHeight="1" x14ac:dyDescent="0.25">
      <c r="A70" s="953"/>
      <c r="B70" s="953"/>
      <c r="C70" s="953"/>
      <c r="D70" s="924"/>
      <c r="E70" s="925"/>
      <c r="F70" s="52"/>
      <c r="G70" s="171"/>
      <c r="H70" s="172"/>
      <c r="I70" s="909">
        <v>61</v>
      </c>
      <c r="J70" s="909"/>
      <c r="K70" s="255" t="str">
        <f>F.Internos!C248</f>
        <v>Emitir información a los medios de comunicación sin confirmar y sin las aprobaciones requeridas</v>
      </c>
      <c r="L70" s="879" t="s">
        <v>240</v>
      </c>
      <c r="M70" s="880"/>
      <c r="N70" s="134"/>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row>
    <row r="71" spans="1:38" ht="30" customHeight="1" x14ac:dyDescent="0.25">
      <c r="A71" s="953"/>
      <c r="B71" s="953"/>
      <c r="C71" s="953"/>
      <c r="D71" s="176"/>
      <c r="E71" s="120"/>
      <c r="F71" s="52"/>
      <c r="G71" s="171"/>
      <c r="H71" s="172"/>
      <c r="I71" s="909">
        <v>62</v>
      </c>
      <c r="J71" s="909"/>
      <c r="K71" s="257" t="str">
        <f>F.Internos!C249</f>
        <v>Debilidad en la identificación de riesgos de seguridad de la información</v>
      </c>
      <c r="L71" s="901" t="s">
        <v>1339</v>
      </c>
      <c r="M71" s="902"/>
      <c r="N71" s="134"/>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row>
    <row r="72" spans="1:38" ht="30" customHeight="1" x14ac:dyDescent="0.25">
      <c r="A72" s="953"/>
      <c r="B72" s="953"/>
      <c r="C72" s="953"/>
      <c r="D72" s="176"/>
      <c r="E72" s="120"/>
      <c r="F72" s="52"/>
      <c r="G72" s="171"/>
      <c r="H72" s="172"/>
      <c r="I72" s="909">
        <v>63</v>
      </c>
      <c r="J72" s="909"/>
      <c r="K72" s="257" t="str">
        <f>F.Internos!C250</f>
        <v xml:space="preserve">Debilidad en los resultados de la auditoría interna en la ISO 27001:2013  </v>
      </c>
      <c r="L72" s="901" t="s">
        <v>1340</v>
      </c>
      <c r="M72" s="902"/>
      <c r="N72" s="134"/>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row>
    <row r="73" spans="1:38" ht="45.75" customHeight="1" x14ac:dyDescent="0.25">
      <c r="A73" s="953"/>
      <c r="B73" s="953"/>
      <c r="C73" s="953"/>
      <c r="D73" s="176"/>
      <c r="E73" s="120"/>
      <c r="F73" s="52"/>
      <c r="G73" s="171"/>
      <c r="H73" s="172"/>
      <c r="I73" s="909">
        <v>64</v>
      </c>
      <c r="J73" s="909"/>
      <c r="K73" s="255" t="str">
        <f>F.Internos!C263</f>
        <v>Falta de actualización del Plan Estratégico de Seguridad Vial,  que permitan determinar nuevos controles para minimizar los accidentes viales en comisiones</v>
      </c>
      <c r="L73" s="892" t="s">
        <v>1341</v>
      </c>
      <c r="M73" s="893"/>
      <c r="N73" s="134"/>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row>
    <row r="74" spans="1:38" ht="41.25" customHeight="1" x14ac:dyDescent="0.25">
      <c r="A74" s="953"/>
      <c r="B74" s="953"/>
      <c r="C74" s="953"/>
      <c r="D74" s="176"/>
      <c r="E74" s="120"/>
      <c r="F74" s="52"/>
      <c r="G74" s="171"/>
      <c r="H74" s="172"/>
      <c r="I74" s="909">
        <v>65</v>
      </c>
      <c r="J74" s="909"/>
      <c r="K74" s="255" t="str">
        <f>F.Internos!C138</f>
        <v xml:space="preserve">Uso incorrecto de los aplicativos dispuestos por ANLA llevando a incurrir en una indebida publicidad y notificación de los actos administrativos </v>
      </c>
      <c r="L74" s="888" t="s">
        <v>1324</v>
      </c>
      <c r="M74" s="889"/>
      <c r="N74" s="134"/>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row>
    <row r="75" spans="1:38" ht="30" customHeight="1" x14ac:dyDescent="0.25">
      <c r="A75" s="953"/>
      <c r="B75" s="953"/>
      <c r="C75" s="953"/>
      <c r="D75" s="176"/>
      <c r="E75" s="120"/>
      <c r="F75" s="52"/>
      <c r="G75" s="171"/>
      <c r="H75" s="172"/>
      <c r="I75" s="909">
        <v>66</v>
      </c>
      <c r="J75" s="909"/>
      <c r="K75" s="257" t="str">
        <f>F.Internos!C140</f>
        <v>Falta de capacidad tecnológica para almacenamiento de la información</v>
      </c>
      <c r="L75" s="894" t="s">
        <v>1342</v>
      </c>
      <c r="M75" s="895"/>
      <c r="N75" s="134"/>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row>
    <row r="76" spans="1:38" ht="61.5" customHeight="1" x14ac:dyDescent="0.25">
      <c r="A76" s="953"/>
      <c r="B76" s="953"/>
      <c r="C76" s="953"/>
      <c r="D76" s="176"/>
      <c r="E76" s="120"/>
      <c r="F76" s="52"/>
      <c r="G76" s="171"/>
      <c r="H76" s="172"/>
      <c r="I76" s="909">
        <v>67</v>
      </c>
      <c r="J76" s="909"/>
      <c r="K76" s="257" t="str">
        <f>F.Internos!C141</f>
        <v xml:space="preserve">Debilidad en la articulación de las herramientas tecnológicas  frente al proceso de publicidad de los actos administrativos  en sintonia con el Acuerdo de Escazú </v>
      </c>
      <c r="L76" s="896" t="s">
        <v>1303</v>
      </c>
      <c r="M76" s="896"/>
      <c r="N76" s="134"/>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row>
    <row r="77" spans="1:38" ht="42.75" customHeight="1" x14ac:dyDescent="0.25">
      <c r="A77" s="953"/>
      <c r="B77" s="953"/>
      <c r="C77" s="953"/>
      <c r="D77" s="176"/>
      <c r="E77" s="120"/>
      <c r="F77" s="52"/>
      <c r="G77" s="171"/>
      <c r="H77" s="172"/>
      <c r="I77" s="909">
        <v>68</v>
      </c>
      <c r="J77" s="909"/>
      <c r="K77" s="255" t="str">
        <f>F.Internos!C241</f>
        <v>Deficiencias en la medición de la participación ciudadana ambiental incidente en la toma de decisiones ambientales de la entidad</v>
      </c>
      <c r="L77" s="883" t="s">
        <v>1343</v>
      </c>
      <c r="M77" s="884"/>
      <c r="N77" s="134"/>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row>
    <row r="78" spans="1:38" ht="40.5" customHeight="1" x14ac:dyDescent="0.25">
      <c r="A78" s="953"/>
      <c r="B78" s="953"/>
      <c r="C78" s="953"/>
      <c r="D78" s="176"/>
      <c r="E78" s="120"/>
      <c r="F78" s="52"/>
      <c r="G78" s="171"/>
      <c r="H78" s="172"/>
      <c r="I78" s="909"/>
      <c r="J78" s="909"/>
      <c r="K78" s="1"/>
      <c r="L78" s="885"/>
      <c r="M78" s="885"/>
      <c r="N78" s="134"/>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row>
    <row r="79" spans="1:38" ht="43.5" customHeight="1" x14ac:dyDescent="0.25">
      <c r="A79" s="953"/>
      <c r="B79" s="953"/>
      <c r="C79" s="953"/>
      <c r="D79" s="176"/>
      <c r="E79" s="120"/>
      <c r="F79" s="52"/>
      <c r="G79" s="171"/>
      <c r="H79" s="172"/>
      <c r="I79" s="909"/>
      <c r="J79" s="909"/>
      <c r="K79" s="1"/>
      <c r="L79" s="885"/>
      <c r="M79" s="885"/>
      <c r="N79" s="134"/>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row>
    <row r="80" spans="1:38" s="4" customFormat="1" ht="30" customHeight="1" x14ac:dyDescent="0.25">
      <c r="A80" s="153" t="s">
        <v>458</v>
      </c>
      <c r="B80" s="154" t="s">
        <v>1344</v>
      </c>
      <c r="C80" s="154" t="s">
        <v>1280</v>
      </c>
      <c r="D80" s="1014" t="s">
        <v>1345</v>
      </c>
      <c r="E80" s="1014"/>
      <c r="F80" s="1014"/>
      <c r="G80" s="1014"/>
      <c r="H80" s="144" t="s">
        <v>1346</v>
      </c>
      <c r="I80" s="998" t="s">
        <v>1347</v>
      </c>
      <c r="J80" s="1019"/>
      <c r="K80" s="999"/>
      <c r="L80" s="998" t="s">
        <v>1348</v>
      </c>
      <c r="M80" s="999"/>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row>
    <row r="81" spans="1:38" ht="77.25" customHeight="1" x14ac:dyDescent="0.25">
      <c r="A81" s="180">
        <v>1</v>
      </c>
      <c r="B81" s="255" t="str">
        <f>'F.Externos '!C12</f>
        <v>Implementación del Acuerdo Escazú</v>
      </c>
      <c r="C81" s="181" t="s">
        <v>1349</v>
      </c>
      <c r="D81" s="104" t="s">
        <v>205</v>
      </c>
      <c r="E81" s="104" t="s">
        <v>333</v>
      </c>
      <c r="F81" s="1022" t="s">
        <v>1350</v>
      </c>
      <c r="G81" s="1023"/>
      <c r="H81" s="226" t="s">
        <v>1351</v>
      </c>
      <c r="I81" s="104" t="s">
        <v>1352</v>
      </c>
      <c r="J81" s="104"/>
      <c r="K81" s="288" t="s">
        <v>1502</v>
      </c>
      <c r="L81" s="996" t="s">
        <v>1353</v>
      </c>
      <c r="M81" s="997"/>
      <c r="N81" s="76"/>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row>
    <row r="82" spans="1:38" ht="55.5" customHeight="1" x14ac:dyDescent="0.25">
      <c r="A82" s="180">
        <v>2</v>
      </c>
      <c r="B82" s="255" t="str">
        <f>'F.Externos '!C22</f>
        <v>Favorecimiento del proceso de evaluación debido a la apuesta del Gobierno por la Transición energética</v>
      </c>
      <c r="C82" s="182" t="s">
        <v>1354</v>
      </c>
      <c r="D82" s="103" t="s">
        <v>1355</v>
      </c>
      <c r="E82" s="103" t="s">
        <v>1356</v>
      </c>
      <c r="F82" s="1015" t="s">
        <v>1357</v>
      </c>
      <c r="G82" s="1016"/>
      <c r="H82" s="226" t="s">
        <v>1358</v>
      </c>
      <c r="I82" s="104" t="s">
        <v>1359</v>
      </c>
      <c r="J82" s="235"/>
      <c r="K82" s="293" t="s">
        <v>1360</v>
      </c>
      <c r="L82" s="996" t="s">
        <v>1361</v>
      </c>
      <c r="M82" s="997"/>
      <c r="N82" s="140"/>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row>
    <row r="83" spans="1:38" ht="84.75" customHeight="1" x14ac:dyDescent="0.25">
      <c r="A83" s="180">
        <v>3</v>
      </c>
      <c r="B83" s="56" t="str">
        <f>'F.Externos '!C18</f>
        <v>Continuidad con programas del gobierno (carbono neutralidad y políticas de sostenibilidad ambiental) que establezcan metas nacionales relativo al medio ambiente que la entidad deba cumplir por medio del SGA.</v>
      </c>
      <c r="C83" s="183" t="s">
        <v>1362</v>
      </c>
      <c r="D83" s="103" t="s">
        <v>1363</v>
      </c>
      <c r="E83" s="103" t="s">
        <v>333</v>
      </c>
      <c r="F83" s="1015" t="s">
        <v>1364</v>
      </c>
      <c r="G83" s="1016"/>
      <c r="H83" s="226" t="s">
        <v>1351</v>
      </c>
      <c r="I83" s="104" t="s">
        <v>1365</v>
      </c>
      <c r="J83" s="104" t="s">
        <v>333</v>
      </c>
      <c r="K83" s="294" t="s">
        <v>1366</v>
      </c>
      <c r="L83" s="996" t="s">
        <v>1367</v>
      </c>
      <c r="M83" s="997"/>
      <c r="N83" s="140"/>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row>
    <row r="84" spans="1:38" ht="65.25" customHeight="1" x14ac:dyDescent="0.25">
      <c r="A84" s="180">
        <v>4</v>
      </c>
      <c r="B84" s="52" t="str">
        <f>'F.Externos '!C21</f>
        <v xml:space="preserve">Convenios interadministrativos suscritos y vigentes en el Grupo de Gestión de Notificaciones para una efectiva publicidad de los actos administrativos  </v>
      </c>
      <c r="C84" s="189" t="s">
        <v>1368</v>
      </c>
      <c r="D84" s="103" t="s">
        <v>1369</v>
      </c>
      <c r="E84" s="103" t="s">
        <v>1370</v>
      </c>
      <c r="F84" s="1017" t="s">
        <v>1371</v>
      </c>
      <c r="G84" s="1018"/>
      <c r="H84" s="226" t="s">
        <v>1351</v>
      </c>
      <c r="I84" s="104" t="s">
        <v>1372</v>
      </c>
      <c r="J84" s="104" t="s">
        <v>344</v>
      </c>
      <c r="K84" s="294" t="s">
        <v>1373</v>
      </c>
      <c r="L84" s="996" t="s">
        <v>1361</v>
      </c>
      <c r="M84" s="997"/>
      <c r="N84" s="140"/>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row>
    <row r="85" spans="1:38" ht="143.25" customHeight="1" x14ac:dyDescent="0.25">
      <c r="A85" s="180">
        <v>5</v>
      </c>
      <c r="B85" s="255" t="str">
        <f>'F.Externos '!C23</f>
        <v>Fortalecimiento en la Integración con otras entidades, lo que facilita la cooperación interinstitucional y suscripción de convenios</v>
      </c>
      <c r="C85" s="184" t="s">
        <v>1374</v>
      </c>
      <c r="D85" s="248" t="s">
        <v>212</v>
      </c>
      <c r="E85" s="249" t="s">
        <v>1375</v>
      </c>
      <c r="F85" s="989" t="s">
        <v>1376</v>
      </c>
      <c r="G85" s="990"/>
      <c r="H85" s="226" t="s">
        <v>311</v>
      </c>
      <c r="I85" s="249" t="s">
        <v>1377</v>
      </c>
      <c r="J85" s="249" t="s">
        <v>1378</v>
      </c>
      <c r="K85" s="295" t="s">
        <v>1379</v>
      </c>
      <c r="L85" s="996" t="s">
        <v>1380</v>
      </c>
      <c r="M85" s="997"/>
      <c r="N85" s="140"/>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row>
    <row r="86" spans="1:38" ht="48.75" customHeight="1" x14ac:dyDescent="0.25">
      <c r="A86" s="180">
        <v>6</v>
      </c>
      <c r="B86" s="255" t="str">
        <f>'F.Externos '!C37</f>
        <v>Incorporar los lineamientos de la Política Pública de Participación Ciudadana y Estado Abierto.</v>
      </c>
      <c r="C86" s="187" t="s">
        <v>1381</v>
      </c>
      <c r="D86" s="246" t="s">
        <v>2306</v>
      </c>
      <c r="E86" s="247" t="s">
        <v>327</v>
      </c>
      <c r="F86" s="991" t="s">
        <v>2307</v>
      </c>
      <c r="G86" s="992"/>
      <c r="H86" s="226" t="s">
        <v>1351</v>
      </c>
      <c r="I86" s="290" t="s">
        <v>1382</v>
      </c>
      <c r="J86" s="236" t="s">
        <v>1383</v>
      </c>
      <c r="K86" s="294" t="s">
        <v>1384</v>
      </c>
      <c r="L86" s="996" t="s">
        <v>1380</v>
      </c>
      <c r="M86" s="997"/>
      <c r="N86" s="140"/>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row>
    <row r="87" spans="1:38" ht="42" customHeight="1" x14ac:dyDescent="0.25">
      <c r="A87" s="180">
        <v>7</v>
      </c>
      <c r="B87" s="186" t="str">
        <f>'F.Externos '!C39</f>
        <v>Temas de conflictividad socioecológica en el PND y la agenda sectorial de Minambiente</v>
      </c>
      <c r="C87" s="185" t="s">
        <v>1385</v>
      </c>
      <c r="D87" s="686" t="s">
        <v>2322</v>
      </c>
      <c r="E87" s="104" t="s">
        <v>2323</v>
      </c>
      <c r="F87" s="993" t="s">
        <v>2265</v>
      </c>
      <c r="G87" s="994"/>
      <c r="H87" s="146" t="s">
        <v>1443</v>
      </c>
      <c r="I87" s="104" t="s">
        <v>1386</v>
      </c>
      <c r="J87" s="242" t="s">
        <v>325</v>
      </c>
      <c r="K87" s="296" t="s">
        <v>1387</v>
      </c>
      <c r="L87" s="871" t="s">
        <v>1388</v>
      </c>
      <c r="M87" s="872"/>
      <c r="N87" s="140"/>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row>
    <row r="88" spans="1:38" ht="63" customHeight="1" x14ac:dyDescent="0.25">
      <c r="A88" s="180">
        <v>8</v>
      </c>
      <c r="B88" s="255" t="str">
        <f>'F.Externos '!C56</f>
        <v>Mayor asignación de recursos por parte del Ministerio de Hacienda</v>
      </c>
      <c r="C88" s="190" t="s">
        <v>184</v>
      </c>
      <c r="D88" s="103" t="s">
        <v>310</v>
      </c>
      <c r="E88" s="103" t="s">
        <v>1446</v>
      </c>
      <c r="F88" s="995" t="s">
        <v>1447</v>
      </c>
      <c r="G88" s="995"/>
      <c r="H88" s="146" t="s">
        <v>311</v>
      </c>
      <c r="I88" s="103" t="s">
        <v>1389</v>
      </c>
      <c r="J88" s="103" t="s">
        <v>325</v>
      </c>
      <c r="K88" s="230" t="s">
        <v>1390</v>
      </c>
      <c r="L88" s="871" t="s">
        <v>1380</v>
      </c>
      <c r="M88" s="872"/>
      <c r="N88" s="140"/>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row>
    <row r="89" spans="1:38" ht="30" customHeight="1" x14ac:dyDescent="0.25">
      <c r="A89" s="180">
        <v>9</v>
      </c>
      <c r="B89" s="56" t="str">
        <f>'F.Externos '!C62</f>
        <v>Acceso directo a recursos de regalías</v>
      </c>
      <c r="C89" s="190" t="s">
        <v>184</v>
      </c>
      <c r="D89" s="103"/>
      <c r="E89" s="103"/>
      <c r="F89" s="871"/>
      <c r="G89" s="872"/>
      <c r="H89" s="146"/>
      <c r="I89" s="103" t="s">
        <v>1391</v>
      </c>
      <c r="J89" s="103" t="s">
        <v>346</v>
      </c>
      <c r="K89" s="230" t="s">
        <v>1392</v>
      </c>
      <c r="L89" s="871" t="s">
        <v>1388</v>
      </c>
      <c r="M89" s="872"/>
      <c r="N89" s="140"/>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row>
    <row r="90" spans="1:38" ht="62.25" customHeight="1" x14ac:dyDescent="0.25">
      <c r="A90" s="180">
        <v>10</v>
      </c>
      <c r="B90" s="56" t="str">
        <f>'F.Externos '!C76</f>
        <v>Fortalecimiento en la toma de decisiones respecto a los procesos liderados por la SELA gracias al Acuerdo de Escazú</v>
      </c>
      <c r="C90" s="181" t="s">
        <v>1349</v>
      </c>
      <c r="D90" s="141"/>
      <c r="E90" s="141"/>
      <c r="F90" s="871"/>
      <c r="G90" s="872"/>
      <c r="H90" s="146"/>
      <c r="I90" s="103" t="s">
        <v>1393</v>
      </c>
      <c r="J90" s="103" t="s">
        <v>350</v>
      </c>
      <c r="K90" s="230" t="s">
        <v>1394</v>
      </c>
      <c r="L90" s="871" t="s">
        <v>1388</v>
      </c>
      <c r="M90" s="872"/>
      <c r="N90" s="76"/>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row>
    <row r="91" spans="1:38" ht="30" customHeight="1" x14ac:dyDescent="0.25">
      <c r="A91" s="180">
        <v>11</v>
      </c>
      <c r="B91" s="56" t="str">
        <f>'F.Externos '!C84</f>
        <v xml:space="preserve">Reconocimientos de terceros en cuanto a certificaciones de calidad,  Great place to work e integridad y transparencia </v>
      </c>
      <c r="C91" s="191" t="s">
        <v>1395</v>
      </c>
      <c r="D91" s="141"/>
      <c r="E91" s="141"/>
      <c r="F91" s="871"/>
      <c r="G91" s="872"/>
      <c r="H91" s="146"/>
      <c r="I91" s="103" t="s">
        <v>1396</v>
      </c>
      <c r="J91" s="104" t="s">
        <v>1397</v>
      </c>
      <c r="K91" s="230" t="s">
        <v>1398</v>
      </c>
      <c r="L91" s="871" t="s">
        <v>1380</v>
      </c>
      <c r="M91" s="872"/>
      <c r="N91" s="140"/>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row>
    <row r="92" spans="1:38" ht="30" customHeight="1" x14ac:dyDescent="0.25">
      <c r="A92" s="180">
        <v>12</v>
      </c>
      <c r="B92" s="255" t="str">
        <f>'F.Externos '!C97</f>
        <v>Empoderamiento ciudadano - estado abierto</v>
      </c>
      <c r="C92" s="187" t="s">
        <v>1381</v>
      </c>
      <c r="D92" s="141"/>
      <c r="E92" s="141"/>
      <c r="F92" s="871"/>
      <c r="G92" s="872"/>
      <c r="H92" s="146"/>
      <c r="I92" s="104" t="s">
        <v>1399</v>
      </c>
      <c r="J92" s="104" t="s">
        <v>325</v>
      </c>
      <c r="K92" s="230" t="s">
        <v>1400</v>
      </c>
      <c r="L92" s="871" t="s">
        <v>1380</v>
      </c>
      <c r="M92" s="872"/>
      <c r="N92" s="140"/>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row>
    <row r="93" spans="1:38" ht="57" customHeight="1" x14ac:dyDescent="0.25">
      <c r="A93" s="180">
        <v>13</v>
      </c>
      <c r="B93" s="52" t="str">
        <f>'F.Externos '!C98</f>
        <v>Participación del SGA en programas y actividades de la Secretaria Distrital de Ambiente y el Ministerio de Ambiente.</v>
      </c>
      <c r="C93" s="193" t="s">
        <v>1401</v>
      </c>
      <c r="D93" s="141"/>
      <c r="E93" s="141"/>
      <c r="F93" s="871"/>
      <c r="G93" s="872"/>
      <c r="H93" s="146"/>
      <c r="I93" s="105" t="s">
        <v>1377</v>
      </c>
      <c r="J93" s="105" t="s">
        <v>325</v>
      </c>
      <c r="K93" s="230" t="s">
        <v>1402</v>
      </c>
      <c r="L93" s="871" t="s">
        <v>1380</v>
      </c>
      <c r="M93" s="872"/>
      <c r="N93" s="140"/>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row>
    <row r="94" spans="1:38" ht="43.5" customHeight="1" x14ac:dyDescent="0.25">
      <c r="A94" s="180">
        <v>14</v>
      </c>
      <c r="B94" s="255" t="str">
        <f>'F.Externos '!C100</f>
        <v xml:space="preserve">Avanzar en el desarrollo de agendas de trabajo con grupos de interés (necesidades y expectativas) </v>
      </c>
      <c r="C94" s="192" t="s">
        <v>183</v>
      </c>
      <c r="D94" s="188"/>
      <c r="E94" s="141"/>
      <c r="F94" s="177"/>
      <c r="G94" s="178"/>
      <c r="H94" s="146"/>
      <c r="I94" s="103" t="s">
        <v>1403</v>
      </c>
      <c r="J94" s="103" t="s">
        <v>338</v>
      </c>
      <c r="K94" s="230" t="s">
        <v>1404</v>
      </c>
      <c r="L94" s="871" t="s">
        <v>1358</v>
      </c>
      <c r="M94" s="872"/>
      <c r="N94" s="140"/>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row>
    <row r="95" spans="1:38" ht="30" customHeight="1" x14ac:dyDescent="0.25">
      <c r="A95" s="180">
        <v>15</v>
      </c>
      <c r="B95" s="56" t="str">
        <f>'F.Externos '!C101</f>
        <v>Avances Tecnológicos en el marco de la cuarta revolución industrial</v>
      </c>
      <c r="C95" s="194" t="s">
        <v>1405</v>
      </c>
      <c r="D95" s="141"/>
      <c r="E95" s="141"/>
      <c r="F95" s="177"/>
      <c r="G95" s="178"/>
      <c r="H95" s="146"/>
      <c r="I95" s="103" t="s">
        <v>1406</v>
      </c>
      <c r="J95" s="103" t="s">
        <v>977</v>
      </c>
      <c r="K95" s="230" t="s">
        <v>1407</v>
      </c>
      <c r="L95" s="871" t="s">
        <v>1408</v>
      </c>
      <c r="M95" s="872"/>
      <c r="N95" s="140"/>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row>
    <row r="96" spans="1:38" ht="30" customHeight="1" x14ac:dyDescent="0.25">
      <c r="A96" s="180">
        <v>16</v>
      </c>
      <c r="B96" s="56" t="str">
        <f>'F.Externos '!C133</f>
        <v>Normatividad que contribuye al fortalecimiento de la gestión ambiental (Ley 2273 de 2022-acuerdo Escazú)</v>
      </c>
      <c r="C96" s="181" t="s">
        <v>1349</v>
      </c>
      <c r="D96" s="141"/>
      <c r="E96" s="141"/>
      <c r="F96" s="177"/>
      <c r="G96" s="178"/>
      <c r="H96" s="146"/>
      <c r="I96" s="103"/>
      <c r="J96" s="103"/>
      <c r="K96" s="230"/>
      <c r="L96" s="871" t="s">
        <v>1358</v>
      </c>
      <c r="M96" s="872"/>
      <c r="N96" s="140"/>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row>
    <row r="97" spans="1:38" ht="30" customHeight="1" x14ac:dyDescent="0.25">
      <c r="A97" s="180">
        <v>17</v>
      </c>
      <c r="B97" s="56" t="str">
        <f>'F.Externos '!C134</f>
        <v>Reconocimiento por parte del DAFP por el incremento anual en el índice de desempeño institucional.</v>
      </c>
      <c r="C97" s="195" t="s">
        <v>1289</v>
      </c>
      <c r="D97" s="146"/>
      <c r="E97" s="141"/>
      <c r="F97" s="177"/>
      <c r="G97" s="178"/>
      <c r="H97" s="146"/>
      <c r="I97" s="103" t="s">
        <v>1409</v>
      </c>
      <c r="J97" s="103" t="s">
        <v>344</v>
      </c>
      <c r="K97" s="230" t="s">
        <v>1410</v>
      </c>
      <c r="L97" s="871" t="s">
        <v>1351</v>
      </c>
      <c r="M97" s="872"/>
      <c r="N97" s="140"/>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row>
    <row r="98" spans="1:38" ht="30" customHeight="1" x14ac:dyDescent="0.25">
      <c r="A98" s="180">
        <v>18</v>
      </c>
      <c r="B98" s="56" t="str">
        <f>'F.Externos '!C137</f>
        <v>Mejora del proceso de evaluación gracias a la actualización de normatividad legal</v>
      </c>
      <c r="C98" s="196" t="s">
        <v>1411</v>
      </c>
      <c r="D98" s="141"/>
      <c r="E98" s="141"/>
      <c r="F98" s="177"/>
      <c r="G98" s="178"/>
      <c r="H98" s="146"/>
      <c r="I98" s="103" t="s">
        <v>1412</v>
      </c>
      <c r="J98" s="103" t="s">
        <v>1413</v>
      </c>
      <c r="K98" s="230" t="s">
        <v>1414</v>
      </c>
      <c r="L98" s="871" t="s">
        <v>1351</v>
      </c>
      <c r="M98" s="872"/>
      <c r="N98" s="140"/>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row>
    <row r="99" spans="1:38" ht="30" customHeight="1" x14ac:dyDescent="0.25">
      <c r="A99" s="180">
        <v>19</v>
      </c>
      <c r="B99" s="255" t="str">
        <f>'F.Externos '!C148</f>
        <v>Prevención violencia sexual y discriminación</v>
      </c>
      <c r="C99" s="196" t="s">
        <v>1411</v>
      </c>
      <c r="D99" s="141"/>
      <c r="E99" s="141"/>
      <c r="F99" s="177"/>
      <c r="G99" s="178"/>
      <c r="H99" s="146"/>
      <c r="I99" s="103" t="s">
        <v>1415</v>
      </c>
      <c r="J99" s="103" t="s">
        <v>1413</v>
      </c>
      <c r="K99" s="230" t="s">
        <v>1416</v>
      </c>
      <c r="L99" s="871" t="s">
        <v>1351</v>
      </c>
      <c r="M99" s="872"/>
      <c r="N99" s="140"/>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row>
    <row r="100" spans="1:38" ht="30" customHeight="1" x14ac:dyDescent="0.25">
      <c r="A100" s="180">
        <v>20</v>
      </c>
      <c r="B100" s="52" t="str">
        <f>'F.Externos '!C152</f>
        <v>Normatividad frente al trabajo virtual (decreto 1227 de 2022</v>
      </c>
      <c r="C100" s="196" t="s">
        <v>1411</v>
      </c>
      <c r="D100" s="141"/>
      <c r="E100" s="141"/>
      <c r="F100" s="177"/>
      <c r="G100" s="178"/>
      <c r="H100" s="146"/>
      <c r="I100" s="103" t="s">
        <v>1417</v>
      </c>
      <c r="J100" s="103" t="s">
        <v>325</v>
      </c>
      <c r="K100" s="230" t="s">
        <v>1418</v>
      </c>
      <c r="L100" s="871" t="s">
        <v>1380</v>
      </c>
      <c r="M100" s="872"/>
      <c r="N100" s="140"/>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row>
    <row r="101" spans="1:38" ht="30" customHeight="1" x14ac:dyDescent="0.25">
      <c r="A101" s="180">
        <v>21</v>
      </c>
      <c r="B101" s="255" t="str">
        <f>'F.Externos '!C153</f>
        <v>Normativa en la contratación estatal</v>
      </c>
      <c r="C101" s="196" t="s">
        <v>1411</v>
      </c>
      <c r="D101" s="141"/>
      <c r="E101" s="141"/>
      <c r="F101" s="177"/>
      <c r="G101" s="178"/>
      <c r="H101" s="146"/>
      <c r="I101" s="103" t="s">
        <v>1419</v>
      </c>
      <c r="J101" s="103" t="s">
        <v>356</v>
      </c>
      <c r="K101" s="230" t="s">
        <v>1420</v>
      </c>
      <c r="L101" s="871" t="s">
        <v>1421</v>
      </c>
      <c r="M101" s="872"/>
      <c r="N101" s="140"/>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row>
    <row r="102" spans="1:38" ht="30" customHeight="1" x14ac:dyDescent="0.25">
      <c r="A102" s="180">
        <v>22</v>
      </c>
      <c r="B102" s="52" t="str">
        <f>'F.Externos '!C44</f>
        <v xml:space="preserve">Aplicación de las directrices de MinTic </v>
      </c>
      <c r="C102" s="194" t="s">
        <v>1405</v>
      </c>
      <c r="D102" s="141"/>
      <c r="E102" s="141"/>
      <c r="F102" s="177"/>
      <c r="G102" s="178"/>
      <c r="H102" s="146"/>
      <c r="I102" s="103" t="s">
        <v>1422</v>
      </c>
      <c r="J102" s="103" t="s">
        <v>1413</v>
      </c>
      <c r="K102" s="230" t="s">
        <v>1423</v>
      </c>
      <c r="L102" s="871" t="s">
        <v>1424</v>
      </c>
      <c r="M102" s="872"/>
      <c r="N102" s="140"/>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row>
    <row r="103" spans="1:38" ht="30" customHeight="1" x14ac:dyDescent="0.25">
      <c r="A103" s="103">
        <v>23</v>
      </c>
      <c r="B103" s="52" t="str">
        <f>'F.Externos '!C117</f>
        <v>Acceso a TICS</v>
      </c>
      <c r="C103" s="194" t="s">
        <v>1405</v>
      </c>
      <c r="D103" s="141"/>
      <c r="E103" s="141"/>
      <c r="F103" s="177"/>
      <c r="G103" s="178"/>
      <c r="H103" s="146"/>
      <c r="I103" s="103" t="s">
        <v>1425</v>
      </c>
      <c r="J103" s="103" t="s">
        <v>1413</v>
      </c>
      <c r="K103" s="230" t="s">
        <v>1426</v>
      </c>
      <c r="L103" s="871" t="s">
        <v>1424</v>
      </c>
      <c r="M103" s="872"/>
      <c r="N103" s="140"/>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row>
    <row r="104" spans="1:38" ht="30" customHeight="1" x14ac:dyDescent="0.25">
      <c r="A104" s="103"/>
      <c r="B104" s="52"/>
      <c r="C104" s="139"/>
      <c r="D104" s="141"/>
      <c r="E104" s="141"/>
      <c r="F104" s="177"/>
      <c r="G104" s="178"/>
      <c r="H104" s="146"/>
      <c r="I104" s="103" t="s">
        <v>1386</v>
      </c>
      <c r="J104" s="103" t="s">
        <v>1427</v>
      </c>
      <c r="K104" s="230" t="s">
        <v>1428</v>
      </c>
      <c r="L104" s="871" t="s">
        <v>1380</v>
      </c>
      <c r="M104" s="872"/>
      <c r="N104" s="140"/>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row>
    <row r="105" spans="1:38" ht="30" customHeight="1" x14ac:dyDescent="0.25">
      <c r="A105" s="103"/>
      <c r="B105" s="52"/>
      <c r="C105" s="139"/>
      <c r="D105" s="141"/>
      <c r="E105" s="141"/>
      <c r="F105" s="177"/>
      <c r="G105" s="178"/>
      <c r="H105" s="146"/>
      <c r="I105" s="103" t="s">
        <v>1429</v>
      </c>
      <c r="J105" s="103" t="s">
        <v>1413</v>
      </c>
      <c r="K105" s="230" t="s">
        <v>1430</v>
      </c>
      <c r="L105" s="871" t="s">
        <v>1421</v>
      </c>
      <c r="M105" s="872"/>
      <c r="N105" s="140"/>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row>
    <row r="106" spans="1:38" ht="44.25" customHeight="1" x14ac:dyDescent="0.25">
      <c r="A106" s="103"/>
      <c r="B106" s="52"/>
      <c r="C106" s="139"/>
      <c r="D106" s="141"/>
      <c r="E106" s="141"/>
      <c r="F106" s="177"/>
      <c r="G106" s="178"/>
      <c r="H106" s="146"/>
      <c r="I106" s="103" t="s">
        <v>1431</v>
      </c>
      <c r="J106" s="103" t="s">
        <v>340</v>
      </c>
      <c r="K106" s="230" t="s">
        <v>1432</v>
      </c>
      <c r="L106" s="871" t="s">
        <v>1353</v>
      </c>
      <c r="M106" s="872"/>
      <c r="N106" s="140"/>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row>
    <row r="107" spans="1:38" ht="30" customHeight="1" x14ac:dyDescent="0.25">
      <c r="A107" s="103"/>
      <c r="B107" s="52"/>
      <c r="C107" s="139"/>
      <c r="D107" s="141"/>
      <c r="E107" s="141"/>
      <c r="F107" s="177"/>
      <c r="G107" s="178"/>
      <c r="H107" s="146"/>
      <c r="I107" s="103" t="s">
        <v>1433</v>
      </c>
      <c r="J107" s="103"/>
      <c r="K107" s="230" t="s">
        <v>1434</v>
      </c>
      <c r="L107" s="871" t="s">
        <v>1408</v>
      </c>
      <c r="M107" s="872"/>
      <c r="N107" s="140"/>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row>
    <row r="108" spans="1:38" ht="96" customHeight="1" x14ac:dyDescent="0.25">
      <c r="A108" s="103"/>
      <c r="B108" s="52"/>
      <c r="C108" s="139"/>
      <c r="D108" s="141"/>
      <c r="E108" s="141"/>
      <c r="F108" s="177"/>
      <c r="G108" s="178"/>
      <c r="H108" s="146"/>
      <c r="I108" s="103" t="s">
        <v>1435</v>
      </c>
      <c r="J108" s="103" t="s">
        <v>1436</v>
      </c>
      <c r="K108" s="230" t="s">
        <v>1437</v>
      </c>
      <c r="L108" s="871" t="s">
        <v>1438</v>
      </c>
      <c r="M108" s="872"/>
      <c r="N108" s="140"/>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row>
    <row r="109" spans="1:38" ht="55.5" customHeight="1" x14ac:dyDescent="0.25">
      <c r="A109" s="103"/>
      <c r="B109" s="52"/>
      <c r="C109" s="139"/>
      <c r="D109" s="141"/>
      <c r="E109" s="141"/>
      <c r="F109" s="177"/>
      <c r="G109" s="178"/>
      <c r="H109" s="146"/>
      <c r="I109" s="103" t="s">
        <v>1439</v>
      </c>
      <c r="J109" s="103" t="s">
        <v>1413</v>
      </c>
      <c r="K109" s="230" t="s">
        <v>1440</v>
      </c>
      <c r="L109" s="871" t="s">
        <v>1351</v>
      </c>
      <c r="M109" s="872"/>
      <c r="N109" s="140"/>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row>
    <row r="110" spans="1:38" ht="30" customHeight="1" x14ac:dyDescent="0.25">
      <c r="A110" s="103"/>
      <c r="B110" s="52"/>
      <c r="C110" s="139"/>
      <c r="D110" s="141"/>
      <c r="E110" s="141"/>
      <c r="F110" s="177"/>
      <c r="G110" s="178"/>
      <c r="H110" s="146"/>
      <c r="I110" s="103" t="s">
        <v>1441</v>
      </c>
      <c r="J110" s="103" t="s">
        <v>1413</v>
      </c>
      <c r="K110" s="230" t="s">
        <v>1442</v>
      </c>
      <c r="L110" s="871" t="s">
        <v>1443</v>
      </c>
      <c r="M110" s="872"/>
      <c r="N110" s="140"/>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row>
    <row r="111" spans="1:38" ht="30" customHeight="1" x14ac:dyDescent="0.25">
      <c r="A111" s="103"/>
      <c r="B111" s="52"/>
      <c r="C111" s="139"/>
      <c r="D111" s="141"/>
      <c r="E111" s="141"/>
      <c r="F111" s="177"/>
      <c r="G111" s="178"/>
      <c r="H111" s="146"/>
      <c r="I111" s="103" t="s">
        <v>1444</v>
      </c>
      <c r="J111" s="103" t="s">
        <v>1413</v>
      </c>
      <c r="K111" s="230" t="s">
        <v>1445</v>
      </c>
      <c r="L111" s="871" t="s">
        <v>1351</v>
      </c>
      <c r="M111" s="872"/>
      <c r="N111" s="140"/>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row>
    <row r="112" spans="1:38" ht="58.5" customHeight="1" x14ac:dyDescent="0.25">
      <c r="A112" s="103"/>
      <c r="B112" s="52"/>
      <c r="C112" s="139"/>
      <c r="D112" s="141"/>
      <c r="E112" s="141"/>
      <c r="F112" s="177"/>
      <c r="G112" s="178"/>
      <c r="H112" s="146"/>
      <c r="I112" s="103" t="s">
        <v>2303</v>
      </c>
      <c r="J112" s="103"/>
      <c r="K112" s="230" t="s">
        <v>2325</v>
      </c>
      <c r="L112" s="871" t="s">
        <v>1443</v>
      </c>
      <c r="M112" s="872"/>
      <c r="N112" s="140"/>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row>
    <row r="113" spans="1:38" ht="30" customHeight="1" x14ac:dyDescent="0.25">
      <c r="A113" s="103"/>
      <c r="B113" s="52"/>
      <c r="C113" s="139"/>
      <c r="D113" s="141"/>
      <c r="E113" s="141"/>
      <c r="F113" s="177"/>
      <c r="G113" s="178"/>
      <c r="H113" s="146"/>
      <c r="I113" s="103" t="s">
        <v>2279</v>
      </c>
      <c r="J113" s="103" t="s">
        <v>2280</v>
      </c>
      <c r="K113" s="230" t="s">
        <v>2281</v>
      </c>
      <c r="L113" s="177" t="s">
        <v>1443</v>
      </c>
      <c r="M113" s="178"/>
      <c r="N113" s="140"/>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row>
    <row r="114" spans="1:38" ht="30" customHeight="1" x14ac:dyDescent="0.25">
      <c r="A114" s="103"/>
      <c r="B114" s="52"/>
      <c r="C114" s="139"/>
      <c r="D114" s="141"/>
      <c r="E114" s="141"/>
      <c r="F114" s="177"/>
      <c r="G114" s="178"/>
      <c r="H114" s="146"/>
      <c r="I114" s="103" t="s">
        <v>2282</v>
      </c>
      <c r="J114" s="103"/>
      <c r="K114" s="230" t="s">
        <v>1936</v>
      </c>
      <c r="L114" s="177" t="s">
        <v>1443</v>
      </c>
      <c r="M114" s="178"/>
      <c r="N114" s="140"/>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row>
    <row r="115" spans="1:38" ht="30" customHeight="1" x14ac:dyDescent="0.25">
      <c r="A115" s="103"/>
      <c r="B115" s="52"/>
      <c r="C115" s="139"/>
      <c r="D115" s="141"/>
      <c r="E115" s="141"/>
      <c r="F115" s="177"/>
      <c r="G115" s="178"/>
      <c r="H115" s="146"/>
      <c r="I115" s="103" t="s">
        <v>2284</v>
      </c>
      <c r="J115" s="103"/>
      <c r="K115" s="230" t="s">
        <v>2283</v>
      </c>
      <c r="L115" s="177" t="s">
        <v>1443</v>
      </c>
      <c r="M115" s="178"/>
      <c r="N115" s="140"/>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row>
    <row r="116" spans="1:38" ht="30" customHeight="1" x14ac:dyDescent="0.25">
      <c r="A116" s="103"/>
      <c r="B116" s="52"/>
      <c r="C116" s="139"/>
      <c r="D116" s="141"/>
      <c r="E116" s="141"/>
      <c r="F116" s="177"/>
      <c r="G116" s="178"/>
      <c r="H116" s="146"/>
      <c r="I116" s="103" t="s">
        <v>2286</v>
      </c>
      <c r="J116" s="103"/>
      <c r="K116" s="230" t="s">
        <v>2285</v>
      </c>
      <c r="L116" s="177" t="s">
        <v>1443</v>
      </c>
      <c r="M116" s="178"/>
      <c r="N116" s="140"/>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row>
    <row r="117" spans="1:38" ht="55.5" customHeight="1" x14ac:dyDescent="0.25">
      <c r="A117" s="103"/>
      <c r="B117" s="52"/>
      <c r="C117" s="139"/>
      <c r="D117" s="141"/>
      <c r="E117" s="141"/>
      <c r="F117" s="177"/>
      <c r="G117" s="178"/>
      <c r="H117" s="146"/>
      <c r="I117" s="103" t="s">
        <v>2290</v>
      </c>
      <c r="J117" s="103" t="s">
        <v>2280</v>
      </c>
      <c r="K117" s="230" t="s">
        <v>2291</v>
      </c>
      <c r="L117" s="177" t="s">
        <v>1443</v>
      </c>
      <c r="M117" s="178"/>
      <c r="N117" s="140"/>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row>
    <row r="118" spans="1:38" ht="30" customHeight="1" x14ac:dyDescent="0.25">
      <c r="A118" s="103"/>
      <c r="B118" s="52"/>
      <c r="C118" s="139"/>
      <c r="D118" s="141"/>
      <c r="E118" s="141"/>
      <c r="F118" s="177"/>
      <c r="G118" s="178"/>
      <c r="H118" s="146"/>
      <c r="I118" s="103" t="s">
        <v>2293</v>
      </c>
      <c r="J118" s="103" t="s">
        <v>2280</v>
      </c>
      <c r="K118" s="230" t="s">
        <v>2294</v>
      </c>
      <c r="L118" s="177" t="s">
        <v>1443</v>
      </c>
      <c r="M118" s="178"/>
      <c r="N118" s="140"/>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row>
    <row r="119" spans="1:38" ht="30" customHeight="1" x14ac:dyDescent="0.25">
      <c r="A119" s="103"/>
      <c r="B119" s="52"/>
      <c r="C119" s="139"/>
      <c r="D119" s="141"/>
      <c r="E119" s="141"/>
      <c r="F119" s="177"/>
      <c r="G119" s="178"/>
      <c r="H119" s="146"/>
      <c r="I119" s="103" t="s">
        <v>2295</v>
      </c>
      <c r="J119" s="103"/>
      <c r="K119" s="230" t="s">
        <v>2296</v>
      </c>
      <c r="L119" s="177" t="s">
        <v>1443</v>
      </c>
      <c r="M119" s="178"/>
      <c r="N119" s="140"/>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row>
    <row r="120" spans="1:38" ht="30" customHeight="1" x14ac:dyDescent="0.25">
      <c r="A120" s="103"/>
      <c r="B120" s="52"/>
      <c r="C120" s="139"/>
      <c r="D120" s="141"/>
      <c r="E120" s="141"/>
      <c r="F120" s="177"/>
      <c r="G120" s="178"/>
      <c r="H120" s="146"/>
      <c r="I120" s="103" t="s">
        <v>2297</v>
      </c>
      <c r="J120" s="103"/>
      <c r="K120" s="230" t="s">
        <v>1988</v>
      </c>
      <c r="L120" s="177" t="s">
        <v>2073</v>
      </c>
      <c r="M120" s="178"/>
      <c r="N120" s="140"/>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row>
    <row r="121" spans="1:38" ht="30" customHeight="1" x14ac:dyDescent="0.25">
      <c r="A121" s="103"/>
      <c r="B121" s="52"/>
      <c r="C121" s="139"/>
      <c r="D121" s="141"/>
      <c r="E121" s="141"/>
      <c r="F121" s="177"/>
      <c r="G121" s="178"/>
      <c r="H121" s="146"/>
      <c r="I121" s="103" t="s">
        <v>2298</v>
      </c>
      <c r="J121" s="103"/>
      <c r="K121" s="230" t="s">
        <v>1994</v>
      </c>
      <c r="L121" s="177" t="s">
        <v>2073</v>
      </c>
      <c r="M121" s="178"/>
      <c r="N121" s="140"/>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row>
    <row r="122" spans="1:38" ht="30" customHeight="1" x14ac:dyDescent="0.25">
      <c r="A122" s="103"/>
      <c r="B122" s="52"/>
      <c r="C122" s="139"/>
      <c r="D122" s="141"/>
      <c r="E122" s="141"/>
      <c r="F122" s="177"/>
      <c r="G122" s="178"/>
      <c r="H122" s="146"/>
      <c r="I122" s="103" t="s">
        <v>2299</v>
      </c>
      <c r="J122" s="103"/>
      <c r="K122" s="230" t="s">
        <v>2001</v>
      </c>
      <c r="L122" s="177" t="s">
        <v>2073</v>
      </c>
      <c r="M122" s="178"/>
      <c r="N122" s="140"/>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row>
    <row r="123" spans="1:38" ht="30" customHeight="1" x14ac:dyDescent="0.25">
      <c r="A123" s="103"/>
      <c r="B123" s="52"/>
      <c r="C123" s="139"/>
      <c r="D123" s="141"/>
      <c r="E123" s="141"/>
      <c r="F123" s="177"/>
      <c r="G123" s="178"/>
      <c r="H123" s="146"/>
      <c r="I123" s="103" t="s">
        <v>2301</v>
      </c>
      <c r="J123" s="103"/>
      <c r="K123" s="230" t="s">
        <v>2300</v>
      </c>
      <c r="L123" s="177" t="s">
        <v>2073</v>
      </c>
      <c r="M123" s="178"/>
      <c r="N123" s="140"/>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row>
    <row r="124" spans="1:38" ht="30" customHeight="1" x14ac:dyDescent="0.25">
      <c r="A124" s="103"/>
      <c r="B124" s="52"/>
      <c r="C124" s="139"/>
      <c r="D124" s="141"/>
      <c r="E124" s="141"/>
      <c r="F124" s="177"/>
      <c r="G124" s="178"/>
      <c r="H124" s="146"/>
      <c r="I124" s="103" t="s">
        <v>1417</v>
      </c>
      <c r="J124" s="103" t="s">
        <v>2324</v>
      </c>
      <c r="K124" s="230" t="s">
        <v>2019</v>
      </c>
      <c r="L124" s="177" t="s">
        <v>2073</v>
      </c>
      <c r="M124" s="178"/>
      <c r="N124" s="140"/>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row>
    <row r="125" spans="1:38" ht="30" customHeight="1" x14ac:dyDescent="0.25">
      <c r="A125" s="103"/>
      <c r="B125" s="52"/>
      <c r="C125" s="139"/>
      <c r="D125" s="141"/>
      <c r="E125" s="141"/>
      <c r="F125" s="177"/>
      <c r="G125" s="178"/>
      <c r="H125" s="146"/>
      <c r="I125" s="103"/>
      <c r="J125" s="103"/>
      <c r="K125" s="230"/>
      <c r="L125" s="177"/>
      <c r="M125" s="178"/>
      <c r="N125" s="140"/>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row>
    <row r="126" spans="1:38" ht="30" customHeight="1" x14ac:dyDescent="0.25">
      <c r="A126" s="103"/>
      <c r="B126" s="52"/>
      <c r="C126" s="139"/>
      <c r="D126" s="141"/>
      <c r="E126" s="141"/>
      <c r="F126" s="177"/>
      <c r="G126" s="178"/>
      <c r="H126" s="146"/>
      <c r="I126" s="103"/>
      <c r="J126" s="103"/>
      <c r="K126" s="230"/>
      <c r="L126" s="177"/>
      <c r="M126" s="178"/>
      <c r="N126" s="140"/>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row>
    <row r="127" spans="1:38" ht="30" customHeight="1" x14ac:dyDescent="0.25">
      <c r="A127" s="103"/>
      <c r="B127" s="52"/>
      <c r="C127" s="139"/>
      <c r="D127" s="141"/>
      <c r="E127" s="141"/>
      <c r="F127" s="871"/>
      <c r="G127" s="872"/>
      <c r="H127" s="146"/>
      <c r="I127" s="103"/>
      <c r="J127" s="103"/>
      <c r="K127" s="230"/>
      <c r="L127" s="871"/>
      <c r="M127" s="872"/>
      <c r="N127" s="140"/>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row>
    <row r="128" spans="1:38" ht="30" customHeight="1" x14ac:dyDescent="0.25">
      <c r="A128" s="103"/>
      <c r="B128" s="52"/>
      <c r="C128" s="139"/>
      <c r="D128" s="141"/>
      <c r="E128" s="141"/>
      <c r="F128" s="871"/>
      <c r="G128" s="872"/>
      <c r="H128" s="146"/>
      <c r="I128" s="103"/>
      <c r="J128" s="103"/>
      <c r="K128" s="230"/>
      <c r="L128" s="871"/>
      <c r="M128" s="872"/>
      <c r="N128" s="140"/>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row>
    <row r="129" spans="1:38" ht="24.75" customHeight="1" x14ac:dyDescent="0.25">
      <c r="A129" s="156" t="s">
        <v>1448</v>
      </c>
      <c r="B129" s="142" t="s">
        <v>1449</v>
      </c>
      <c r="C129" s="142" t="s">
        <v>1280</v>
      </c>
      <c r="D129" s="1007" t="s">
        <v>1450</v>
      </c>
      <c r="E129" s="1008"/>
      <c r="F129" s="1008"/>
      <c r="G129" s="1009"/>
      <c r="H129" s="147" t="s">
        <v>1451</v>
      </c>
      <c r="I129" s="1004" t="s">
        <v>1452</v>
      </c>
      <c r="J129" s="1006"/>
      <c r="K129" s="1005"/>
      <c r="L129" s="1004" t="s">
        <v>1453</v>
      </c>
      <c r="M129" s="1005"/>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row>
    <row r="130" spans="1:38" ht="99" customHeight="1" x14ac:dyDescent="0.25">
      <c r="A130" s="180">
        <v>1</v>
      </c>
      <c r="B130" s="52" t="str">
        <f>'F.Externos '!C16</f>
        <v>Transición energética sin  planeación ni articulación con los gremios</v>
      </c>
      <c r="C130" s="182" t="s">
        <v>1354</v>
      </c>
      <c r="D130" s="104" t="s">
        <v>1454</v>
      </c>
      <c r="E130" s="104" t="s">
        <v>1455</v>
      </c>
      <c r="F130" s="996" t="s">
        <v>1456</v>
      </c>
      <c r="G130" s="997"/>
      <c r="H130" s="226" t="s">
        <v>1380</v>
      </c>
      <c r="I130" s="291" t="s">
        <v>1457</v>
      </c>
      <c r="J130" s="291" t="s">
        <v>1458</v>
      </c>
      <c r="K130" s="226" t="s">
        <v>1459</v>
      </c>
      <c r="L130" s="996" t="s">
        <v>1351</v>
      </c>
      <c r="M130" s="997"/>
      <c r="N130" s="76"/>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row>
    <row r="131" spans="1:38" ht="97.5" customHeight="1" x14ac:dyDescent="0.25">
      <c r="A131" s="180">
        <v>2</v>
      </c>
      <c r="B131" s="255" t="str">
        <f>'F.Externos '!C25</f>
        <v>Falencias en la articulación de entidades estatales respecto a la unificación de criterios en la toma de decisiones de licenciamiento ambiental.</v>
      </c>
      <c r="C131" s="197" t="s">
        <v>1460</v>
      </c>
      <c r="D131" s="104" t="s">
        <v>312</v>
      </c>
      <c r="E131" s="104" t="s">
        <v>1461</v>
      </c>
      <c r="F131" s="1010" t="s">
        <v>1402</v>
      </c>
      <c r="G131" s="1011"/>
      <c r="H131" s="146" t="s">
        <v>1380</v>
      </c>
      <c r="I131" s="105" t="s">
        <v>1462</v>
      </c>
      <c r="J131" s="105" t="s">
        <v>1463</v>
      </c>
      <c r="K131" s="143" t="s">
        <v>1464</v>
      </c>
      <c r="L131" s="871" t="s">
        <v>1358</v>
      </c>
      <c r="M131" s="872"/>
      <c r="N131" s="76"/>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row>
    <row r="132" spans="1:38" ht="93.75" customHeight="1" x14ac:dyDescent="0.25">
      <c r="A132" s="180">
        <v>3</v>
      </c>
      <c r="B132" s="255" t="str">
        <f>'F.Externos '!C26</f>
        <v>Falta de inclusión de la ANLA en la planificación de políticas para la generación de megaproyectos.</v>
      </c>
      <c r="C132" s="198" t="s">
        <v>1465</v>
      </c>
      <c r="D132" s="240" t="s">
        <v>219</v>
      </c>
      <c r="E132" s="292" t="s">
        <v>1455</v>
      </c>
      <c r="F132" s="1012" t="s">
        <v>1466</v>
      </c>
      <c r="G132" s="1013"/>
      <c r="H132" s="146" t="s">
        <v>1351</v>
      </c>
      <c r="I132" s="241" t="s">
        <v>1467</v>
      </c>
      <c r="J132" s="241" t="s">
        <v>1461</v>
      </c>
      <c r="K132" s="168" t="s">
        <v>1468</v>
      </c>
      <c r="L132" s="871" t="s">
        <v>1351</v>
      </c>
      <c r="M132" s="872"/>
      <c r="N132" s="76"/>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row>
    <row r="133" spans="1:38" ht="85.5" customHeight="1" x14ac:dyDescent="0.25">
      <c r="A133" s="180">
        <v>4</v>
      </c>
      <c r="B133" s="255" t="str">
        <f>'F.Externos '!C33</f>
        <v>Políticas que desincentivan los proyectos objeto de licenciamiento ambiental impactando el recaudo de la entidad.</v>
      </c>
      <c r="C133" s="200" t="s">
        <v>1469</v>
      </c>
      <c r="D133" s="104" t="s">
        <v>1470</v>
      </c>
      <c r="E133" s="104" t="s">
        <v>1471</v>
      </c>
      <c r="F133" s="1010" t="s">
        <v>1472</v>
      </c>
      <c r="G133" s="1011"/>
      <c r="H133" s="146" t="s">
        <v>1351</v>
      </c>
      <c r="I133" s="680" t="s">
        <v>2304</v>
      </c>
      <c r="J133" s="681" t="s">
        <v>2305</v>
      </c>
      <c r="K133" s="682" t="s">
        <v>2318</v>
      </c>
      <c r="L133" s="871" t="s">
        <v>1351</v>
      </c>
      <c r="M133" s="872"/>
      <c r="N133" s="76"/>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row>
    <row r="134" spans="1:38" ht="30" customHeight="1" x14ac:dyDescent="0.25">
      <c r="A134" s="180">
        <v>5</v>
      </c>
      <c r="B134" s="255" t="str">
        <f>'F.Externos '!C45</f>
        <v>Cambios de lineamientos contractuales por ley de garantías</v>
      </c>
      <c r="C134" s="199" t="s">
        <v>1473</v>
      </c>
      <c r="D134" s="104" t="s">
        <v>2319</v>
      </c>
      <c r="E134" s="104" t="s">
        <v>2320</v>
      </c>
      <c r="F134" s="1010" t="s">
        <v>2321</v>
      </c>
      <c r="G134" s="1011"/>
      <c r="H134" s="146"/>
      <c r="I134" s="237"/>
      <c r="J134" s="238"/>
      <c r="K134" s="239"/>
      <c r="L134" s="875"/>
      <c r="M134" s="876"/>
      <c r="N134" s="873"/>
      <c r="O134" s="874"/>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row>
    <row r="135" spans="1:38" ht="65.25" customHeight="1" x14ac:dyDescent="0.25">
      <c r="A135" s="180">
        <v>6</v>
      </c>
      <c r="B135" s="255" t="str">
        <f>'F.Externos '!C52</f>
        <v>Demoras en procesos administrativos internos de otras entidades estatales con la que debemos articularnos para la elaboración de instrumentos y documentos técnicos con visión regional</v>
      </c>
      <c r="C135" s="206" t="s">
        <v>214</v>
      </c>
      <c r="D135" s="104"/>
      <c r="E135" s="104"/>
      <c r="F135" s="1010"/>
      <c r="G135" s="1011"/>
      <c r="H135" s="146"/>
      <c r="I135" s="105"/>
      <c r="J135" s="105"/>
      <c r="K135" s="143"/>
      <c r="L135" s="871"/>
      <c r="M135" s="872"/>
      <c r="N135" s="76"/>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row>
    <row r="136" spans="1:38" ht="61.5" customHeight="1" x14ac:dyDescent="0.25">
      <c r="A136" s="180">
        <v>7</v>
      </c>
      <c r="B136" s="255" t="str">
        <f>'F.Externos '!C53</f>
        <v>Falta de información generada por otras instituciones a escalas generales y  desactualización de la misma,  que no es funcional para la toma de decisiones</v>
      </c>
      <c r="C136" s="210" t="s">
        <v>1474</v>
      </c>
      <c r="D136" s="104"/>
      <c r="E136" s="104"/>
      <c r="F136" s="1010"/>
      <c r="G136" s="1011"/>
      <c r="H136" s="146"/>
      <c r="I136" s="105"/>
      <c r="J136" s="105"/>
      <c r="K136" s="146"/>
      <c r="L136" s="871"/>
      <c r="M136" s="872"/>
      <c r="N136" s="76"/>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row>
    <row r="137" spans="1:38" ht="30" customHeight="1" x14ac:dyDescent="0.25">
      <c r="A137" s="180">
        <v>8</v>
      </c>
      <c r="B137" s="56" t="str">
        <f>'F.Externos '!C59</f>
        <v xml:space="preserve">Creación de plantas temporales afectando la sostenibilidad financiera de la entidad </v>
      </c>
      <c r="C137" s="200" t="s">
        <v>1469</v>
      </c>
      <c r="D137" s="104"/>
      <c r="E137" s="104"/>
      <c r="F137" s="1010"/>
      <c r="G137" s="1011"/>
      <c r="H137" s="146"/>
      <c r="I137" s="105"/>
      <c r="J137" s="105"/>
      <c r="K137" s="146"/>
      <c r="L137" s="871"/>
      <c r="M137" s="872"/>
      <c r="N137" s="76"/>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row>
    <row r="138" spans="1:38" ht="30" customHeight="1" x14ac:dyDescent="0.25">
      <c r="A138" s="180">
        <v>9</v>
      </c>
      <c r="B138" s="255" t="str">
        <f>'F.Externos '!C61</f>
        <v>Disponibilidad de  recursos  gubernamentales para el funcionamiento de la entidad.</v>
      </c>
      <c r="C138" s="200" t="s">
        <v>1469</v>
      </c>
      <c r="D138" s="104"/>
      <c r="E138" s="104"/>
      <c r="F138" s="1010"/>
      <c r="G138" s="1011"/>
      <c r="H138" s="146"/>
      <c r="I138" s="105"/>
      <c r="J138" s="105"/>
      <c r="K138" s="146"/>
      <c r="L138" s="871"/>
      <c r="M138" s="872"/>
      <c r="N138" s="76"/>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row>
    <row r="139" spans="1:38" ht="30" customHeight="1" x14ac:dyDescent="0.25">
      <c r="A139" s="180">
        <v>10</v>
      </c>
      <c r="B139" s="56" t="str">
        <f>'F.Externos '!C65</f>
        <v>Recesión económica</v>
      </c>
      <c r="C139" s="200" t="s">
        <v>1469</v>
      </c>
      <c r="D139" s="104"/>
      <c r="E139" s="104"/>
      <c r="F139" s="1010"/>
      <c r="G139" s="1011"/>
      <c r="H139" s="146"/>
      <c r="I139" s="105"/>
      <c r="J139" s="105"/>
      <c r="K139" s="146"/>
      <c r="L139" s="871"/>
      <c r="M139" s="872"/>
      <c r="N139" s="76"/>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row>
    <row r="140" spans="1:38" ht="30" customHeight="1" x14ac:dyDescent="0.25">
      <c r="A140" s="180">
        <v>11</v>
      </c>
      <c r="B140" s="255" t="str">
        <f>'F.Externos '!C66</f>
        <v>Reducción del presupuesto por disminución en la prestación de servicios.</v>
      </c>
      <c r="C140" s="201" t="s">
        <v>1475</v>
      </c>
      <c r="D140" s="104"/>
      <c r="E140" s="104"/>
      <c r="F140" s="1010"/>
      <c r="G140" s="1011"/>
      <c r="H140" s="146"/>
      <c r="I140" s="105"/>
      <c r="J140" s="105"/>
      <c r="K140" s="146"/>
      <c r="L140" s="871"/>
      <c r="M140" s="872"/>
      <c r="N140" s="76"/>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row>
    <row r="141" spans="1:38" ht="30" customHeight="1" x14ac:dyDescent="0.25">
      <c r="A141" s="180">
        <v>12</v>
      </c>
      <c r="B141" s="255" t="str">
        <f>'F.Externos '!C86</f>
        <v>Deficiencia en la Movilidad vial que conlleva al estrés laboral.</v>
      </c>
      <c r="C141" s="204" t="s">
        <v>1476</v>
      </c>
      <c r="D141" s="104"/>
      <c r="E141" s="104"/>
      <c r="F141" s="1010"/>
      <c r="G141" s="1011"/>
      <c r="H141" s="146"/>
      <c r="I141" s="105"/>
      <c r="J141" s="105"/>
      <c r="K141" s="146"/>
      <c r="L141" s="871"/>
      <c r="M141" s="872"/>
      <c r="N141" s="76"/>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row>
    <row r="142" spans="1:38" ht="30" customHeight="1" x14ac:dyDescent="0.25">
      <c r="A142" s="180">
        <v>13</v>
      </c>
      <c r="B142" s="255" t="str">
        <f>'F.Externos '!C90</f>
        <v>Incremento de la conflictividad socioecológica</v>
      </c>
      <c r="C142" s="185" t="s">
        <v>1385</v>
      </c>
      <c r="D142" s="104"/>
      <c r="E142" s="104"/>
      <c r="F142" s="297"/>
      <c r="G142" s="298"/>
      <c r="H142" s="146"/>
      <c r="I142" s="105"/>
      <c r="J142" s="105"/>
      <c r="K142" s="146"/>
      <c r="L142" s="177"/>
      <c r="M142" s="178"/>
      <c r="N142" s="76"/>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row>
    <row r="143" spans="1:38" ht="42" customHeight="1" x14ac:dyDescent="0.25">
      <c r="A143" s="180">
        <v>14</v>
      </c>
      <c r="B143" s="255" t="str">
        <f>'F.Externos '!C99</f>
        <v>Desconocimiento de la misionalidad y el alcance del accionar de la ANLA por parte de distintos grupos de interés.</v>
      </c>
      <c r="C143" s="192" t="s">
        <v>183</v>
      </c>
      <c r="D143" s="104"/>
      <c r="E143" s="104"/>
      <c r="F143" s="297"/>
      <c r="G143" s="298"/>
      <c r="H143" s="146"/>
      <c r="I143" s="105"/>
      <c r="J143" s="105"/>
      <c r="K143" s="146"/>
      <c r="L143" s="177"/>
      <c r="M143" s="178"/>
      <c r="N143" s="76"/>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row>
    <row r="144" spans="1:38" ht="48.75" customHeight="1" x14ac:dyDescent="0.25">
      <c r="A144" s="180">
        <v>15</v>
      </c>
      <c r="B144" s="214" t="str">
        <f>'F.Externos '!C120</f>
        <v xml:space="preserve">Ataques informaticos </v>
      </c>
      <c r="C144" s="202" t="s">
        <v>1477</v>
      </c>
      <c r="D144" s="203"/>
      <c r="E144" s="104"/>
      <c r="F144" s="297"/>
      <c r="G144" s="298"/>
      <c r="H144" s="146"/>
      <c r="I144" s="105"/>
      <c r="J144" s="105"/>
      <c r="K144" s="146"/>
      <c r="L144" s="177"/>
      <c r="M144" s="178"/>
      <c r="N144" s="76"/>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row>
    <row r="145" spans="1:38" ht="43.5" customHeight="1" x14ac:dyDescent="0.25">
      <c r="A145" s="180">
        <v>16</v>
      </c>
      <c r="B145" s="52" t="str">
        <f>'F.Externos '!C115</f>
        <v>Indisponibilidad en las plataformas SIGEP y SECOP II en períodos de alta de demanda de contratación</v>
      </c>
      <c r="C145" s="205" t="s">
        <v>1478</v>
      </c>
      <c r="D145" s="104"/>
      <c r="E145" s="104"/>
      <c r="F145" s="297"/>
      <c r="G145" s="298"/>
      <c r="H145" s="146"/>
      <c r="I145" s="105"/>
      <c r="J145" s="105"/>
      <c r="K145" s="146"/>
      <c r="L145" s="177"/>
      <c r="M145" s="178"/>
      <c r="N145" s="76"/>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row>
    <row r="146" spans="1:38" ht="44.25" customHeight="1" x14ac:dyDescent="0.25">
      <c r="A146" s="180">
        <v>17</v>
      </c>
      <c r="B146" s="255" t="str">
        <f>'F.Externos '!C122</f>
        <v>Falta de interoperabilidad con sistemas de información ambiental como el SIAC y externos al SINA</v>
      </c>
      <c r="C146" s="191" t="s">
        <v>1479</v>
      </c>
      <c r="D146" s="104"/>
      <c r="E146" s="104"/>
      <c r="F146" s="297"/>
      <c r="G146" s="298"/>
      <c r="H146" s="146"/>
      <c r="I146" s="105"/>
      <c r="J146" s="105"/>
      <c r="K146" s="146"/>
      <c r="L146" s="177"/>
      <c r="M146" s="178"/>
      <c r="N146" s="76"/>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row>
    <row r="147" spans="1:38" ht="30" customHeight="1" x14ac:dyDescent="0.25">
      <c r="A147" s="180">
        <v>18</v>
      </c>
      <c r="B147" s="56" t="str">
        <f>'F.Externos '!C135</f>
        <v>Cambios en la legislación ambiental que impactan la misión de la entidad</v>
      </c>
      <c r="C147" s="196" t="s">
        <v>1411</v>
      </c>
      <c r="D147" s="104"/>
      <c r="E147" s="104"/>
      <c r="F147" s="297"/>
      <c r="G147" s="298"/>
      <c r="H147" s="146"/>
      <c r="I147" s="105"/>
      <c r="J147" s="105"/>
      <c r="K147" s="146"/>
      <c r="L147" s="177"/>
      <c r="M147" s="178"/>
      <c r="N147" s="76"/>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row>
    <row r="148" spans="1:38" ht="49.5" customHeight="1" x14ac:dyDescent="0.25">
      <c r="A148" s="180">
        <v>19</v>
      </c>
      <c r="B148" s="255" t="str">
        <f>'F.Externos '!C138</f>
        <v>Falta de actualización del Manual de Evaluación de Estudios Ambientales que amenazan la calidad de las evaluaciones realizadas</v>
      </c>
      <c r="C148" s="208" t="s">
        <v>1480</v>
      </c>
      <c r="D148" s="104"/>
      <c r="E148" s="104"/>
      <c r="F148" s="297"/>
      <c r="G148" s="298"/>
      <c r="H148" s="146"/>
      <c r="I148" s="105"/>
      <c r="J148" s="105"/>
      <c r="K148" s="146"/>
      <c r="L148" s="177"/>
      <c r="M148" s="178"/>
      <c r="N148" s="76"/>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row>
    <row r="149" spans="1:38" ht="30" customHeight="1" x14ac:dyDescent="0.25">
      <c r="A149" s="180">
        <v>20</v>
      </c>
      <c r="B149" s="52" t="str">
        <f>'F.Externos '!C139</f>
        <v>Insuficiencia de términos de Ley para la toma de decisiones de la SELA /tiempos</v>
      </c>
      <c r="C149" s="196" t="s">
        <v>1411</v>
      </c>
      <c r="D149" s="104"/>
      <c r="E149" s="104"/>
      <c r="F149" s="177"/>
      <c r="G149" s="178"/>
      <c r="H149" s="146"/>
      <c r="I149" s="105"/>
      <c r="J149" s="105"/>
      <c r="K149" s="146"/>
      <c r="L149" s="177"/>
      <c r="M149" s="178"/>
      <c r="N149" s="76"/>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row>
    <row r="150" spans="1:38" ht="48" customHeight="1" x14ac:dyDescent="0.25">
      <c r="A150" s="180">
        <v>21</v>
      </c>
      <c r="B150" s="52" t="str">
        <f>'F.Externos '!C155</f>
        <v>Falta de una  agenda regulatoria clara por parte de ente reglamentador (minambiente) y cumplimiento de la misma</v>
      </c>
      <c r="C150" s="196" t="s">
        <v>1411</v>
      </c>
      <c r="D150" s="104"/>
      <c r="E150" s="104"/>
      <c r="F150" s="871"/>
      <c r="G150" s="872"/>
      <c r="H150" s="146"/>
      <c r="I150" s="105"/>
      <c r="J150" s="105"/>
      <c r="K150" s="145"/>
      <c r="L150" s="871"/>
      <c r="M150" s="872"/>
      <c r="N150" s="76"/>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row>
    <row r="151" spans="1:38" ht="45" customHeight="1" x14ac:dyDescent="0.25">
      <c r="A151" s="180">
        <v>22</v>
      </c>
      <c r="B151" s="52" t="str">
        <f>'F.Externos '!C156</f>
        <v xml:space="preserve">Ausencia de reglamentación nacional sobre cambio climático en el licenciamiento ambiental </v>
      </c>
      <c r="C151" s="196" t="s">
        <v>1411</v>
      </c>
      <c r="D151" s="104"/>
      <c r="E151" s="104"/>
      <c r="F151" s="177"/>
      <c r="G151" s="178"/>
      <c r="H151" s="146"/>
      <c r="I151" s="105"/>
      <c r="J151" s="105"/>
      <c r="K151" s="145"/>
      <c r="L151" s="177"/>
      <c r="M151" s="178"/>
      <c r="N151" s="76"/>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row>
    <row r="152" spans="1:38" ht="52.5" customHeight="1" x14ac:dyDescent="0.25">
      <c r="A152" s="180">
        <v>23</v>
      </c>
      <c r="B152" s="52" t="str">
        <f>'F.Externos '!C157</f>
        <v>Falta mecanismos para adopción/vinculación  de instrumentos del modelo de licenciamiento ambiental</v>
      </c>
      <c r="C152" s="206" t="s">
        <v>214</v>
      </c>
      <c r="D152" s="207"/>
      <c r="E152" s="104"/>
      <c r="F152" s="177"/>
      <c r="G152" s="178"/>
      <c r="H152" s="146"/>
      <c r="I152" s="105"/>
      <c r="J152" s="105"/>
      <c r="K152" s="145"/>
      <c r="L152" s="177"/>
      <c r="M152" s="178"/>
      <c r="N152" s="76"/>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row>
    <row r="153" spans="1:38" ht="44.25" customHeight="1" x14ac:dyDescent="0.25">
      <c r="A153" s="180">
        <v>24</v>
      </c>
      <c r="B153" s="78" t="str">
        <f>'F.Externos '!C158</f>
        <v>Falta de articulación y comunicación  con Min ambiente en el acompañamiento de nuevas propuestas normativas</v>
      </c>
      <c r="C153" s="196" t="s">
        <v>1411</v>
      </c>
      <c r="D153" s="103"/>
      <c r="E153" s="103"/>
      <c r="F153" s="871"/>
      <c r="G153" s="872"/>
      <c r="H153" s="146"/>
      <c r="I153" s="103"/>
      <c r="J153" s="103"/>
      <c r="K153" s="148"/>
      <c r="L153" s="871"/>
      <c r="M153" s="872"/>
      <c r="N153" s="140"/>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row>
    <row r="154" spans="1:38" ht="46.5" customHeight="1" x14ac:dyDescent="0.25">
      <c r="A154" s="180">
        <v>25</v>
      </c>
      <c r="B154" s="56" t="str">
        <f>'F.Externos '!C159</f>
        <v>Posible pérdida de personal con conocimiento y experiencia debido a las convocatorias para concurso de méritos</v>
      </c>
      <c r="C154" s="209" t="s">
        <v>1481</v>
      </c>
      <c r="D154" s="103"/>
      <c r="E154" s="103"/>
      <c r="F154" s="177"/>
      <c r="G154" s="178"/>
      <c r="H154" s="146"/>
      <c r="I154" s="103"/>
      <c r="J154" s="103"/>
      <c r="K154" s="148"/>
      <c r="L154" s="177"/>
      <c r="M154" s="178"/>
      <c r="N154" s="140"/>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row>
    <row r="155" spans="1:38" ht="51" customHeight="1" x14ac:dyDescent="0.25">
      <c r="A155" s="180">
        <v>26</v>
      </c>
      <c r="B155" s="78" t="str">
        <f>'F.Externos '!C160</f>
        <v xml:space="preserve">Demoras en las respuestas a las inquietudes elevadas por nuestra entidad al ente regulador (minambiente) sobre la aplicación de normatividad asociada  </v>
      </c>
      <c r="C155" s="196" t="s">
        <v>1482</v>
      </c>
      <c r="D155" s="103"/>
      <c r="E155" s="103"/>
      <c r="F155" s="177"/>
      <c r="G155" s="178"/>
      <c r="H155" s="146"/>
      <c r="I155" s="103"/>
      <c r="J155" s="103"/>
      <c r="K155" s="148"/>
      <c r="L155" s="177"/>
      <c r="M155" s="178"/>
      <c r="N155" s="140"/>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row>
    <row r="156" spans="1:38" ht="52.5" customHeight="1" x14ac:dyDescent="0.25">
      <c r="A156" s="180">
        <v>27</v>
      </c>
      <c r="B156" s="78" t="str">
        <f>'F.Externos '!C161</f>
        <v>Insuficiencia en la capacidad de respuesta frente a las exigencias del Acuerdo de Escazú que puedan impedir su cumplimiento satisfactorio.</v>
      </c>
      <c r="C156" s="196" t="s">
        <v>1411</v>
      </c>
      <c r="D156" s="103"/>
      <c r="E156" s="103"/>
      <c r="F156" s="177"/>
      <c r="G156" s="178"/>
      <c r="H156" s="146"/>
      <c r="I156" s="103"/>
      <c r="J156" s="103"/>
      <c r="K156" s="148"/>
      <c r="L156" s="177"/>
      <c r="M156" s="178"/>
      <c r="N156" s="140"/>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row>
    <row r="157" spans="1:38" ht="52.5" customHeight="1" x14ac:dyDescent="0.25">
      <c r="A157" s="180">
        <v>28</v>
      </c>
      <c r="B157" s="78" t="str">
        <f>'F.Externos '!C131</f>
        <v xml:space="preserve">Condiciones climáticas extremas </v>
      </c>
      <c r="C157" s="676" t="s">
        <v>2248</v>
      </c>
      <c r="D157" s="103"/>
      <c r="E157" s="103"/>
      <c r="F157" s="177"/>
      <c r="G157" s="178"/>
      <c r="H157" s="146"/>
      <c r="I157" s="103"/>
      <c r="J157" s="103"/>
      <c r="K157" s="148"/>
      <c r="L157" s="177"/>
      <c r="M157" s="178"/>
      <c r="N157" s="140"/>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row>
    <row r="158" spans="1:38" ht="30" customHeight="1" x14ac:dyDescent="0.25">
      <c r="A158" s="180">
        <v>29</v>
      </c>
      <c r="B158" s="78" t="str">
        <f>'F.Externos '!C132</f>
        <v>Implementación de tecnologías de la iformación (TI) para mitigar el cambio climático</v>
      </c>
      <c r="C158" s="676" t="s">
        <v>2248</v>
      </c>
      <c r="D158" s="103"/>
      <c r="E158" s="103"/>
      <c r="F158" s="177"/>
      <c r="G158" s="178"/>
      <c r="H158" s="146"/>
      <c r="I158" s="103"/>
      <c r="J158" s="103"/>
      <c r="K158" s="148"/>
      <c r="L158" s="177"/>
      <c r="M158" s="178"/>
      <c r="N158" s="140"/>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row>
    <row r="159" spans="1:38" ht="30" customHeight="1" x14ac:dyDescent="0.25">
      <c r="A159" s="180">
        <v>30</v>
      </c>
      <c r="B159" s="78" t="str">
        <f>'F.Externos '!C124</f>
        <v>Amenazas a la seguridad de la información, ciberseguridad y privacidad</v>
      </c>
      <c r="C159" s="202" t="s">
        <v>2273</v>
      </c>
      <c r="D159" s="103"/>
      <c r="E159" s="103"/>
      <c r="F159" s="177"/>
      <c r="G159" s="178"/>
      <c r="H159" s="146"/>
      <c r="I159" s="103"/>
      <c r="J159" s="103"/>
      <c r="K159" s="148"/>
      <c r="L159" s="177"/>
      <c r="M159" s="178"/>
      <c r="N159" s="140"/>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row>
    <row r="160" spans="1:38" ht="30" customHeight="1" x14ac:dyDescent="0.25">
      <c r="A160" s="180"/>
      <c r="B160" s="78"/>
      <c r="C160" s="139"/>
      <c r="D160" s="103"/>
      <c r="E160" s="103"/>
      <c r="F160" s="177"/>
      <c r="G160" s="178"/>
      <c r="H160" s="146"/>
      <c r="I160" s="103"/>
      <c r="J160" s="103"/>
      <c r="K160" s="148"/>
      <c r="L160" s="177"/>
      <c r="M160" s="178"/>
      <c r="N160" s="140"/>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row>
    <row r="161" spans="1:38" ht="30" customHeight="1" x14ac:dyDescent="0.25">
      <c r="A161" s="180"/>
      <c r="B161" s="78"/>
      <c r="C161" s="139"/>
      <c r="D161" s="103"/>
      <c r="E161" s="103"/>
      <c r="F161" s="871"/>
      <c r="G161" s="872"/>
      <c r="H161" s="146"/>
      <c r="I161" s="103"/>
      <c r="J161" s="103"/>
      <c r="K161" s="148"/>
      <c r="L161" s="871"/>
      <c r="M161" s="872"/>
      <c r="N161" s="140"/>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row>
    <row r="162" spans="1:38" x14ac:dyDescent="0.25">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row>
    <row r="292" spans="11:14" x14ac:dyDescent="0.25">
      <c r="K292" s="7"/>
      <c r="L292" s="7"/>
      <c r="M292" s="7"/>
      <c r="N292" s="7"/>
    </row>
    <row r="293" spans="11:14" x14ac:dyDescent="0.25">
      <c r="K293" s="6"/>
      <c r="L293" s="6"/>
      <c r="M293" s="6"/>
      <c r="N293" s="6"/>
    </row>
    <row r="296" spans="11:14" x14ac:dyDescent="0.25">
      <c r="K296" s="6"/>
      <c r="L296" s="6"/>
      <c r="M296" s="6"/>
      <c r="N296" s="6"/>
    </row>
  </sheetData>
  <autoFilter ref="A80:AL80" xr:uid="{276077D8-5C07-4962-B251-F1C23F9B7EF8}">
    <filterColumn colId="3" showButton="0"/>
    <filterColumn colId="4" showButton="0"/>
    <filterColumn colId="5" showButton="0"/>
    <filterColumn colId="8" showButton="0"/>
    <filterColumn colId="9" showButton="0"/>
    <filterColumn colId="11" showButton="0"/>
  </autoFilter>
  <mergeCells count="359">
    <mergeCell ref="G63:H63"/>
    <mergeCell ref="G64:H64"/>
    <mergeCell ref="G65:H65"/>
    <mergeCell ref="D54:E54"/>
    <mergeCell ref="D55:E55"/>
    <mergeCell ref="D56:E56"/>
    <mergeCell ref="D57:E57"/>
    <mergeCell ref="D58:E58"/>
    <mergeCell ref="D68:E68"/>
    <mergeCell ref="G57:H57"/>
    <mergeCell ref="G58:H58"/>
    <mergeCell ref="G59:H59"/>
    <mergeCell ref="G60:H60"/>
    <mergeCell ref="G61:H61"/>
    <mergeCell ref="G55:H55"/>
    <mergeCell ref="G56:H56"/>
    <mergeCell ref="G62:H62"/>
    <mergeCell ref="D52:E52"/>
    <mergeCell ref="D53:E53"/>
    <mergeCell ref="D69:E69"/>
    <mergeCell ref="D70:E70"/>
    <mergeCell ref="D59:E59"/>
    <mergeCell ref="D60:E60"/>
    <mergeCell ref="D61:E61"/>
    <mergeCell ref="D62:E62"/>
    <mergeCell ref="D63:E63"/>
    <mergeCell ref="D64:E64"/>
    <mergeCell ref="D65:E65"/>
    <mergeCell ref="D66:E66"/>
    <mergeCell ref="D67:E67"/>
    <mergeCell ref="I63:J63"/>
    <mergeCell ref="I64:J64"/>
    <mergeCell ref="I65:J65"/>
    <mergeCell ref="I67:J67"/>
    <mergeCell ref="I68:J68"/>
    <mergeCell ref="I69:J69"/>
    <mergeCell ref="I52:J52"/>
    <mergeCell ref="I53:J53"/>
    <mergeCell ref="I54:J54"/>
    <mergeCell ref="I55:J55"/>
    <mergeCell ref="I66:J66"/>
    <mergeCell ref="I61:J61"/>
    <mergeCell ref="I62:J62"/>
    <mergeCell ref="I70:J70"/>
    <mergeCell ref="I71:J71"/>
    <mergeCell ref="I72:J72"/>
    <mergeCell ref="I73:J73"/>
    <mergeCell ref="I74:J74"/>
    <mergeCell ref="I75:J75"/>
    <mergeCell ref="I76:J76"/>
    <mergeCell ref="I77:J77"/>
    <mergeCell ref="I78:J78"/>
    <mergeCell ref="D48:E48"/>
    <mergeCell ref="G37:H37"/>
    <mergeCell ref="D30:E30"/>
    <mergeCell ref="D31:E31"/>
    <mergeCell ref="G28:H28"/>
    <mergeCell ref="G29:H29"/>
    <mergeCell ref="G30:H30"/>
    <mergeCell ref="G31:H31"/>
    <mergeCell ref="G32:H32"/>
    <mergeCell ref="D39:E39"/>
    <mergeCell ref="D40:E40"/>
    <mergeCell ref="D41:E41"/>
    <mergeCell ref="D42:E42"/>
    <mergeCell ref="G48:H48"/>
    <mergeCell ref="D47:E47"/>
    <mergeCell ref="F150:G150"/>
    <mergeCell ref="F153:G153"/>
    <mergeCell ref="D36:E36"/>
    <mergeCell ref="I36:J36"/>
    <mergeCell ref="G35:H35"/>
    <mergeCell ref="G36:H36"/>
    <mergeCell ref="I80:K80"/>
    <mergeCell ref="I37:J37"/>
    <mergeCell ref="I38:J38"/>
    <mergeCell ref="I39:J39"/>
    <mergeCell ref="I40:J40"/>
    <mergeCell ref="I41:J41"/>
    <mergeCell ref="I42:J42"/>
    <mergeCell ref="I43:J43"/>
    <mergeCell ref="I44:J44"/>
    <mergeCell ref="I45:J45"/>
    <mergeCell ref="I46:J46"/>
    <mergeCell ref="F140:G140"/>
    <mergeCell ref="F141:G141"/>
    <mergeCell ref="F81:G81"/>
    <mergeCell ref="F91:G91"/>
    <mergeCell ref="F92:G92"/>
    <mergeCell ref="F93:G93"/>
    <mergeCell ref="F82:G82"/>
    <mergeCell ref="L139:M139"/>
    <mergeCell ref="L140:M140"/>
    <mergeCell ref="D80:G80"/>
    <mergeCell ref="D26:E26"/>
    <mergeCell ref="I26:J26"/>
    <mergeCell ref="D27:E27"/>
    <mergeCell ref="I27:J27"/>
    <mergeCell ref="D32:E32"/>
    <mergeCell ref="I32:J32"/>
    <mergeCell ref="F83:G83"/>
    <mergeCell ref="F84:G84"/>
    <mergeCell ref="I28:J28"/>
    <mergeCell ref="I29:J29"/>
    <mergeCell ref="I30:J30"/>
    <mergeCell ref="I31:J31"/>
    <mergeCell ref="I35:J35"/>
    <mergeCell ref="I56:J56"/>
    <mergeCell ref="I57:J57"/>
    <mergeCell ref="I58:J58"/>
    <mergeCell ref="I59:J59"/>
    <mergeCell ref="I60:J60"/>
    <mergeCell ref="I79:J79"/>
    <mergeCell ref="I33:J33"/>
    <mergeCell ref="I34:J34"/>
    <mergeCell ref="L135:M135"/>
    <mergeCell ref="L136:M136"/>
    <mergeCell ref="L137:M137"/>
    <mergeCell ref="L138:M138"/>
    <mergeCell ref="L93:M93"/>
    <mergeCell ref="L91:M91"/>
    <mergeCell ref="L92:M92"/>
    <mergeCell ref="L94:M94"/>
    <mergeCell ref="L95:M95"/>
    <mergeCell ref="L96:M96"/>
    <mergeCell ref="L105:M105"/>
    <mergeCell ref="L106:M106"/>
    <mergeCell ref="L107:M107"/>
    <mergeCell ref="L108:M108"/>
    <mergeCell ref="L109:M109"/>
    <mergeCell ref="L110:M110"/>
    <mergeCell ref="L111:M111"/>
    <mergeCell ref="L112:M112"/>
    <mergeCell ref="L97:M97"/>
    <mergeCell ref="L98:M98"/>
    <mergeCell ref="L99:M99"/>
    <mergeCell ref="L100:M100"/>
    <mergeCell ref="L101:M101"/>
    <mergeCell ref="L102:M102"/>
    <mergeCell ref="F161:G161"/>
    <mergeCell ref="L141:M141"/>
    <mergeCell ref="L150:M150"/>
    <mergeCell ref="L153:M153"/>
    <mergeCell ref="L161:M161"/>
    <mergeCell ref="F127:G127"/>
    <mergeCell ref="F128:G128"/>
    <mergeCell ref="L127:M127"/>
    <mergeCell ref="L128:M128"/>
    <mergeCell ref="L129:M129"/>
    <mergeCell ref="I129:K129"/>
    <mergeCell ref="D129:G129"/>
    <mergeCell ref="F131:G131"/>
    <mergeCell ref="L130:M130"/>
    <mergeCell ref="L131:M131"/>
    <mergeCell ref="F132:G132"/>
    <mergeCell ref="F130:G130"/>
    <mergeCell ref="F133:G133"/>
    <mergeCell ref="F134:G134"/>
    <mergeCell ref="F135:G135"/>
    <mergeCell ref="F136:G136"/>
    <mergeCell ref="F137:G137"/>
    <mergeCell ref="F138:G138"/>
    <mergeCell ref="F139:G139"/>
    <mergeCell ref="L20:M20"/>
    <mergeCell ref="F85:G85"/>
    <mergeCell ref="F86:G86"/>
    <mergeCell ref="F87:G87"/>
    <mergeCell ref="F88:G88"/>
    <mergeCell ref="F89:G89"/>
    <mergeCell ref="F90:G90"/>
    <mergeCell ref="L87:M87"/>
    <mergeCell ref="L88:M88"/>
    <mergeCell ref="L89:M89"/>
    <mergeCell ref="L90:M90"/>
    <mergeCell ref="L82:M82"/>
    <mergeCell ref="L83:M83"/>
    <mergeCell ref="L84:M84"/>
    <mergeCell ref="L85:M85"/>
    <mergeCell ref="L86:M86"/>
    <mergeCell ref="L80:M80"/>
    <mergeCell ref="L81:M81"/>
    <mergeCell ref="L52:M52"/>
    <mergeCell ref="L53:M53"/>
    <mergeCell ref="L54:M54"/>
    <mergeCell ref="L55:M55"/>
    <mergeCell ref="L56:M56"/>
    <mergeCell ref="L57:M57"/>
    <mergeCell ref="L21:M21"/>
    <mergeCell ref="L22:M22"/>
    <mergeCell ref="L23:M23"/>
    <mergeCell ref="L24:M24"/>
    <mergeCell ref="L25:M25"/>
    <mergeCell ref="L26:M26"/>
    <mergeCell ref="L27:M27"/>
    <mergeCell ref="L32:M32"/>
    <mergeCell ref="L36:M36"/>
    <mergeCell ref="L28:M28"/>
    <mergeCell ref="L29:M29"/>
    <mergeCell ref="L30:M30"/>
    <mergeCell ref="L31:M31"/>
    <mergeCell ref="L33:M33"/>
    <mergeCell ref="L34:M34"/>
    <mergeCell ref="L35:M35"/>
    <mergeCell ref="G52:H52"/>
    <mergeCell ref="G53:H53"/>
    <mergeCell ref="G54:H54"/>
    <mergeCell ref="G12:H12"/>
    <mergeCell ref="G13:H13"/>
    <mergeCell ref="G14:H14"/>
    <mergeCell ref="G15:H15"/>
    <mergeCell ref="G16:H16"/>
    <mergeCell ref="G42:H42"/>
    <mergeCell ref="G43:H43"/>
    <mergeCell ref="G34:H34"/>
    <mergeCell ref="G26:H26"/>
    <mergeCell ref="G27:H27"/>
    <mergeCell ref="G45:H45"/>
    <mergeCell ref="G46:H46"/>
    <mergeCell ref="G47:H47"/>
    <mergeCell ref="G20:H20"/>
    <mergeCell ref="G21:H21"/>
    <mergeCell ref="G22:H22"/>
    <mergeCell ref="G23:H23"/>
    <mergeCell ref="G24:H24"/>
    <mergeCell ref="G25:H25"/>
    <mergeCell ref="G33:H33"/>
    <mergeCell ref="D50:E50"/>
    <mergeCell ref="D51:E51"/>
    <mergeCell ref="D33:E33"/>
    <mergeCell ref="D28:E28"/>
    <mergeCell ref="D29:E29"/>
    <mergeCell ref="D38:E38"/>
    <mergeCell ref="I24:J24"/>
    <mergeCell ref="D25:E25"/>
    <mergeCell ref="I25:J25"/>
    <mergeCell ref="G38:H38"/>
    <mergeCell ref="G39:H39"/>
    <mergeCell ref="G40:H40"/>
    <mergeCell ref="G41:H41"/>
    <mergeCell ref="G44:H44"/>
    <mergeCell ref="I47:J47"/>
    <mergeCell ref="I48:J48"/>
    <mergeCell ref="I49:J49"/>
    <mergeCell ref="I50:J50"/>
    <mergeCell ref="I51:J51"/>
    <mergeCell ref="G49:H49"/>
    <mergeCell ref="G50:H50"/>
    <mergeCell ref="G51:H51"/>
    <mergeCell ref="D37:E37"/>
    <mergeCell ref="D46:E46"/>
    <mergeCell ref="M1:M2"/>
    <mergeCell ref="M3:M4"/>
    <mergeCell ref="M5:M6"/>
    <mergeCell ref="G9:H9"/>
    <mergeCell ref="G10:H10"/>
    <mergeCell ref="G11:H11"/>
    <mergeCell ref="L1:L2"/>
    <mergeCell ref="D9:E9"/>
    <mergeCell ref="I9:J9"/>
    <mergeCell ref="D1:K6"/>
    <mergeCell ref="L3:L4"/>
    <mergeCell ref="L5:L6"/>
    <mergeCell ref="L9:M9"/>
    <mergeCell ref="L10:M10"/>
    <mergeCell ref="L11:M11"/>
    <mergeCell ref="A7:M7"/>
    <mergeCell ref="A8:M8"/>
    <mergeCell ref="A9:C79"/>
    <mergeCell ref="D17:E17"/>
    <mergeCell ref="I17:J17"/>
    <mergeCell ref="D18:E18"/>
    <mergeCell ref="I18:J18"/>
    <mergeCell ref="D19:E19"/>
    <mergeCell ref="D49:E49"/>
    <mergeCell ref="D23:E23"/>
    <mergeCell ref="I23:J23"/>
    <mergeCell ref="D24:E24"/>
    <mergeCell ref="D35:E35"/>
    <mergeCell ref="D43:E43"/>
    <mergeCell ref="D44:E44"/>
    <mergeCell ref="D45:E45"/>
    <mergeCell ref="D12:E12"/>
    <mergeCell ref="A1:C6"/>
    <mergeCell ref="I12:J12"/>
    <mergeCell ref="D13:E13"/>
    <mergeCell ref="I13:J13"/>
    <mergeCell ref="D14:E14"/>
    <mergeCell ref="I14:J14"/>
    <mergeCell ref="D20:E20"/>
    <mergeCell ref="I20:J20"/>
    <mergeCell ref="D21:E21"/>
    <mergeCell ref="I21:J21"/>
    <mergeCell ref="D22:E22"/>
    <mergeCell ref="I22:J22"/>
    <mergeCell ref="D34:E34"/>
    <mergeCell ref="O9:P9"/>
    <mergeCell ref="D10:E10"/>
    <mergeCell ref="I10:J10"/>
    <mergeCell ref="D11:E11"/>
    <mergeCell ref="I11:J11"/>
    <mergeCell ref="I19:J19"/>
    <mergeCell ref="D15:E15"/>
    <mergeCell ref="I15:J15"/>
    <mergeCell ref="D16:E16"/>
    <mergeCell ref="I16:J16"/>
    <mergeCell ref="G17:H17"/>
    <mergeCell ref="G18:H18"/>
    <mergeCell ref="G19:H19"/>
    <mergeCell ref="L12:M12"/>
    <mergeCell ref="L13:M13"/>
    <mergeCell ref="L14:M14"/>
    <mergeCell ref="L15:M15"/>
    <mergeCell ref="L16:M16"/>
    <mergeCell ref="L17:M17"/>
    <mergeCell ref="L18:M18"/>
    <mergeCell ref="L19:M19"/>
    <mergeCell ref="L69:M69"/>
    <mergeCell ref="L70:M70"/>
    <mergeCell ref="L71:M71"/>
    <mergeCell ref="L72:M72"/>
    <mergeCell ref="L50:M50"/>
    <mergeCell ref="L51:M51"/>
    <mergeCell ref="L58:M58"/>
    <mergeCell ref="L59:M59"/>
    <mergeCell ref="L60:M60"/>
    <mergeCell ref="L61:M61"/>
    <mergeCell ref="L37:M37"/>
    <mergeCell ref="L38:M38"/>
    <mergeCell ref="L39:M39"/>
    <mergeCell ref="L40:M40"/>
    <mergeCell ref="L41:M41"/>
    <mergeCell ref="L42:M42"/>
    <mergeCell ref="L43:M43"/>
    <mergeCell ref="L44:M44"/>
    <mergeCell ref="L45:M45"/>
    <mergeCell ref="L103:M103"/>
    <mergeCell ref="L104:M104"/>
    <mergeCell ref="N134:O134"/>
    <mergeCell ref="L132:M132"/>
    <mergeCell ref="L133:M133"/>
    <mergeCell ref="L134:M134"/>
    <mergeCell ref="L46:M46"/>
    <mergeCell ref="L47:M47"/>
    <mergeCell ref="L48:M48"/>
    <mergeCell ref="L49:M49"/>
    <mergeCell ref="L77:M77"/>
    <mergeCell ref="L78:M78"/>
    <mergeCell ref="L79:M79"/>
    <mergeCell ref="L62:M62"/>
    <mergeCell ref="L63:M63"/>
    <mergeCell ref="L64:M64"/>
    <mergeCell ref="L73:M73"/>
    <mergeCell ref="L74:M74"/>
    <mergeCell ref="L75:M75"/>
    <mergeCell ref="L76:M76"/>
    <mergeCell ref="L65:M65"/>
    <mergeCell ref="L66:M66"/>
    <mergeCell ref="L67:M67"/>
    <mergeCell ref="L68:M68"/>
  </mergeCells>
  <dataValidations xWindow="921" yWindow="403" count="17">
    <dataValidation allowBlank="1" showInputMessage="1" showErrorMessage="1" promptTitle="ESTRATEGIAS DA" prompt="Hace referencia a la definición de estrategias para minimizar las debilidades, analizar en qué estamos fallando, con el fin de afrontar las amenazas" sqref="I129" xr:uid="{386EF7CB-0669-4438-A4B1-2DD97F735FBE}"/>
    <dataValidation allowBlank="1" showInputMessage="1" showErrorMessage="1" promptTitle="ESTRATEGIAS FA" prompt="Hace referencia a la definición de estrategias utilizando las fortalezas para reducir el impacto de las amenazas" sqref="D129" xr:uid="{8400B249-653B-4572-A495-821D2ACB52E2}"/>
    <dataValidation allowBlank="1" showInputMessage="1" showErrorMessage="1" promptTitle="ESTRATEGIAS DO" prompt="Hace referencia a la definición de estrategias que permitan minimizar  debilidades o corregirse, para poder aprovechar las oportunidades. " sqref="I80" xr:uid="{68D71AC9-05DD-41A0-92D1-68A3652B0DF7}"/>
    <dataValidation allowBlank="1" showInputMessage="1" showErrorMessage="1" promptTitle="ESTRATEGIAS FO" prompt="Hace referencia a la definición de estratategias que permitan usar las fortalezas que tiene la entidad para aprovechar las oportunidades del entorno. " sqref="D80" xr:uid="{68C4E6BE-12C1-400B-9561-E6A3AA86D0C4}"/>
    <dataValidation allowBlank="1" showInputMessage="1" showErrorMessage="1" promptTitle="TEMAS" prompt="Se define la temática general aplicable a la amenaza, este espacio lo diligencia la OAP" sqref="C129" xr:uid="{A1ADFF44-565A-408F-9B95-9343A75781C3}"/>
    <dataValidation allowBlank="1" showInputMessage="1" showErrorMessage="1" promptTitle="TEMAS" prompt="Se define la temática general aplicable a la oportunidad, este espacio lo diligencia la OAP" sqref="C80" xr:uid="{CF97BD80-3F9C-4C9A-B14F-D38B224E0FE6}"/>
    <dataValidation allowBlank="1" showInputMessage="1" showErrorMessage="1" promptTitle="AMENAZAS" prompt="Se registra las amenazas calificadas como MUY RELEVANTES " sqref="B129" xr:uid="{8F12BBE9-6C7C-4901-9E2C-0F66A8723E0C}"/>
    <dataValidation allowBlank="1" showInputMessage="1" showErrorMessage="1" promptTitle="OPORTUNIDADES" prompt="Se registra las oportunidades calificadas como MUY RELEVANTES " sqref="B80" xr:uid="{56C07345-CC59-4BA2-A4A3-B4A2C920F110}"/>
    <dataValidation allowBlank="1" showInputMessage="1" showErrorMessage="1" promptTitle="DEBILIDADES" prompt="Se registra las debilidades calificadas como MUY RELEVANTES " sqref="K9" xr:uid="{60AD5C91-26B1-4B0C-840F-DC70B64EB5C1}"/>
    <dataValidation allowBlank="1" showInputMessage="1" showErrorMessage="1" promptTitle="FORTALEZAS" prompt="Se registra las fortalezas calificadas como MUY RELEVANTES " sqref="F9" xr:uid="{B4BDF99A-9B4E-4DB4-AA40-D8606A5DDB1A}"/>
    <dataValidation allowBlank="1" showInputMessage="1" showErrorMessage="1" promptTitle="TEMAS" prompt="Se define la temática general aplicable a la fortaleza, este espacio lo diligencia la OAP" sqref="G9:H9" xr:uid="{E4DA32B2-E6CB-470E-ACB1-FC1B0B70B4F2}"/>
    <dataValidation allowBlank="1" showInputMessage="1" showErrorMessage="1" promptTitle="TEMAS" prompt="Se define la temática general aplicable a la debilidad, este espacio lo diligencia la OAP" sqref="L9:M9" xr:uid="{2F64A686-76F8-484A-A2FD-98E64EFAA893}"/>
    <dataValidation allowBlank="1" showInputMessage="1" showErrorMessage="1" promptTitle="Pol MIPG" prompt="De acuerdo a la estrategia definida seleccione la política del MIPG que se relaciona." sqref="L80:M80 L129:M129 H129 H80" xr:uid="{D6284317-B0BF-45EE-99FD-FB44EBEC4D2E}"/>
    <dataValidation allowBlank="1" showInputMessage="1" showErrorMessage="1" promptTitle="No." prompt="Relacione el número de la fortaleza " sqref="D9:E9" xr:uid="{56E569FE-017D-4559-B8C5-E5F400864E9D}"/>
    <dataValidation allowBlank="1" showInputMessage="1" showErrorMessage="1" promptTitle="No. " prompt="Relacione el número de la debilidad  " sqref="I9:J9" xr:uid="{22ED87DA-C5A0-4DCB-9772-5DCCF5BE8F4C}"/>
    <dataValidation allowBlank="1" showInputMessage="1" showErrorMessage="1" promptTitle="No." prompt="Relacione el número de la oportunidad " sqref="A80" xr:uid="{D322530D-6758-4985-A9F4-083B030EFD5F}"/>
    <dataValidation allowBlank="1" showInputMessage="1" showErrorMessage="1" promptTitle="No." prompt="Relacione el número de la amenaza" sqref="A129" xr:uid="{28AB19ED-7C36-428C-A1EF-DE1D57E3A61F}"/>
  </dataValidations>
  <pageMargins left="0.7" right="0.7" top="0.75" bottom="0.75" header="0.3" footer="0.3"/>
  <pageSetup paperSize="3" scale="80" orientation="landscape" r:id="rId1"/>
  <drawing r:id="rId2"/>
  <extLst>
    <ext xmlns:x14="http://schemas.microsoft.com/office/spreadsheetml/2009/9/main" uri="{CCE6A557-97BC-4b89-ADB6-D9C93CAAB3DF}">
      <x14:dataValidations xmlns:xm="http://schemas.microsoft.com/office/excel/2006/main" xWindow="921" yWindow="403" count="1">
        <x14:dataValidation type="list" allowBlank="1" showInputMessage="1" showErrorMessage="1" xr:uid="{3F27F1A9-CD89-411C-8980-98E04C6E62B3}">
          <x14:formula1>
            <xm:f>Hoja2!$A$3:$A$21</xm:f>
          </x14:formula1>
          <xm:sqref>H130:H161 H81:H128 L135:M161 L130:M133 M81:M93 M127:M128 L81:L128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BB805-A40D-4CC5-80CB-3C81E4B5DD3E}">
  <sheetPr>
    <tabColor rgb="FFC00000"/>
  </sheetPr>
  <dimension ref="A2:P153"/>
  <sheetViews>
    <sheetView showGridLines="0" tabSelected="1" zoomScale="80" zoomScaleNormal="80" workbookViewId="0">
      <pane xSplit="2" ySplit="7" topLeftCell="C149" activePane="bottomRight" state="frozen"/>
      <selection pane="topRight" activeCell="B1" sqref="B1"/>
      <selection pane="bottomLeft" activeCell="A5" sqref="A5"/>
      <selection pane="bottomRight" activeCell="C152" sqref="C152:C153"/>
    </sheetView>
  </sheetViews>
  <sheetFormatPr baseColWidth="10" defaultColWidth="11.42578125" defaultRowHeight="15.75" x14ac:dyDescent="0.3"/>
  <cols>
    <col min="1" max="1" width="11.42578125" style="365"/>
    <col min="2" max="2" width="50.28515625" style="359" customWidth="1"/>
    <col min="3" max="3" width="35.5703125" style="359" customWidth="1"/>
    <col min="4" max="4" width="42.28515625" style="365" customWidth="1"/>
    <col min="5" max="5" width="77.140625" style="363" customWidth="1"/>
    <col min="6" max="6" width="51" style="430" bestFit="1" customWidth="1"/>
    <col min="7" max="7" width="53" style="400" hidden="1" customWidth="1"/>
    <col min="8" max="8" width="13.42578125" style="364" bestFit="1" customWidth="1"/>
    <col min="9" max="9" width="17.42578125" style="364" customWidth="1"/>
    <col min="10" max="10" width="18.5703125" style="364" customWidth="1"/>
    <col min="11" max="11" width="29.85546875" style="364" bestFit="1" customWidth="1"/>
    <col min="12" max="13" width="27.7109375" style="366" customWidth="1"/>
    <col min="14" max="14" width="36.28515625" style="366" customWidth="1"/>
    <col min="15" max="15" width="25.140625" style="366" customWidth="1"/>
    <col min="16" max="16" width="62.28515625" style="366" customWidth="1"/>
  </cols>
  <sheetData>
    <row r="2" spans="1:16" x14ac:dyDescent="0.3">
      <c r="B2" s="1098" t="s">
        <v>1483</v>
      </c>
      <c r="C2" s="1098"/>
      <c r="D2" s="1098"/>
      <c r="E2" s="1098"/>
      <c r="F2" s="1098"/>
      <c r="G2" s="1098"/>
      <c r="H2" s="1098"/>
      <c r="I2" s="1098"/>
      <c r="J2" s="1098"/>
    </row>
    <row r="3" spans="1:16" x14ac:dyDescent="0.3">
      <c r="A3" s="365" t="s">
        <v>1484</v>
      </c>
      <c r="B3" s="401"/>
      <c r="C3" s="401"/>
      <c r="D3" s="360"/>
      <c r="E3" s="361"/>
      <c r="F3" s="429"/>
      <c r="G3" s="362"/>
      <c r="H3" s="362"/>
      <c r="I3" s="362"/>
      <c r="J3" s="362"/>
    </row>
    <row r="4" spans="1:16" x14ac:dyDescent="0.3">
      <c r="A4" s="365" t="s">
        <v>1485</v>
      </c>
      <c r="G4" s="364"/>
      <c r="J4" s="366"/>
    </row>
    <row r="5" spans="1:16" x14ac:dyDescent="0.3">
      <c r="G5" s="364"/>
    </row>
    <row r="6" spans="1:16" ht="50.25" customHeight="1" x14ac:dyDescent="0.25">
      <c r="A6" s="1082" t="s">
        <v>458</v>
      </c>
      <c r="B6" s="1099" t="s">
        <v>1486</v>
      </c>
      <c r="C6" s="1099"/>
      <c r="D6" s="785" t="s">
        <v>1487</v>
      </c>
      <c r="E6" s="1095" t="s">
        <v>1488</v>
      </c>
      <c r="F6" s="1095" t="s">
        <v>1489</v>
      </c>
      <c r="G6" s="1095" t="s">
        <v>1490</v>
      </c>
      <c r="H6" s="1095" t="s">
        <v>1491</v>
      </c>
      <c r="I6" s="1095" t="s">
        <v>1492</v>
      </c>
      <c r="J6" s="1095" t="s">
        <v>1493</v>
      </c>
      <c r="K6" s="1095" t="s">
        <v>1494</v>
      </c>
      <c r="L6" s="1050" t="s">
        <v>1495</v>
      </c>
      <c r="M6" s="1101" t="s">
        <v>1496</v>
      </c>
      <c r="N6" s="1052" t="s">
        <v>1497</v>
      </c>
      <c r="O6" s="1096" t="s">
        <v>1498</v>
      </c>
      <c r="P6" s="1095" t="s">
        <v>1499</v>
      </c>
    </row>
    <row r="7" spans="1:16" ht="15" x14ac:dyDescent="0.25">
      <c r="A7" s="1082"/>
      <c r="B7" s="1099"/>
      <c r="C7" s="1099"/>
      <c r="D7" s="785"/>
      <c r="E7" s="1095"/>
      <c r="F7" s="1100"/>
      <c r="G7" s="1095"/>
      <c r="H7" s="1100"/>
      <c r="I7" s="1100"/>
      <c r="J7" s="1100"/>
      <c r="K7" s="1095"/>
      <c r="L7" s="1051"/>
      <c r="M7" s="1102"/>
      <c r="N7" s="1053"/>
      <c r="O7" s="1097"/>
      <c r="P7" s="1095"/>
    </row>
    <row r="8" spans="1:16" ht="129.75" customHeight="1" x14ac:dyDescent="0.25">
      <c r="A8" s="833">
        <v>1</v>
      </c>
      <c r="B8" s="1071" t="s">
        <v>1500</v>
      </c>
      <c r="C8" s="1046" t="s">
        <v>1501</v>
      </c>
      <c r="D8" s="1066" t="s">
        <v>1502</v>
      </c>
      <c r="E8" s="403" t="s">
        <v>1503</v>
      </c>
      <c r="F8" s="387" t="s">
        <v>1504</v>
      </c>
      <c r="G8" s="370" t="s">
        <v>1353</v>
      </c>
      <c r="H8" s="423">
        <v>45326</v>
      </c>
      <c r="I8" s="423">
        <v>45625</v>
      </c>
      <c r="J8" s="371" t="s">
        <v>1505</v>
      </c>
      <c r="K8" s="424" t="s">
        <v>1506</v>
      </c>
      <c r="L8" s="371" t="s">
        <v>1501</v>
      </c>
      <c r="M8" s="371" t="s">
        <v>1501</v>
      </c>
      <c r="N8" s="528" t="s">
        <v>1507</v>
      </c>
      <c r="O8" s="372" t="s">
        <v>1501</v>
      </c>
      <c r="P8" s="427" t="s">
        <v>1508</v>
      </c>
    </row>
    <row r="9" spans="1:16" ht="81.75" customHeight="1" x14ac:dyDescent="0.25">
      <c r="A9" s="833"/>
      <c r="B9" s="1071"/>
      <c r="C9" s="1046"/>
      <c r="D9" s="1076"/>
      <c r="E9" s="404" t="s">
        <v>1509</v>
      </c>
      <c r="F9" s="387" t="s">
        <v>1510</v>
      </c>
      <c r="G9" s="370" t="s">
        <v>1353</v>
      </c>
      <c r="H9" s="423">
        <v>45326</v>
      </c>
      <c r="I9" s="423">
        <v>45625</v>
      </c>
      <c r="J9" s="371" t="s">
        <v>1511</v>
      </c>
      <c r="K9" s="424" t="s">
        <v>1506</v>
      </c>
      <c r="L9" s="371" t="s">
        <v>1501</v>
      </c>
      <c r="M9" s="371" t="s">
        <v>1501</v>
      </c>
      <c r="N9" s="371" t="s">
        <v>1512</v>
      </c>
      <c r="O9" s="372" t="s">
        <v>1501</v>
      </c>
      <c r="P9" s="432" t="s">
        <v>1513</v>
      </c>
    </row>
    <row r="10" spans="1:16" ht="57.75" customHeight="1" x14ac:dyDescent="0.25">
      <c r="A10" s="833">
        <v>2</v>
      </c>
      <c r="B10" s="1073" t="s">
        <v>1514</v>
      </c>
      <c r="C10" s="1065" t="s">
        <v>977</v>
      </c>
      <c r="D10" s="1076" t="s">
        <v>1515</v>
      </c>
      <c r="E10" s="382" t="s">
        <v>1516</v>
      </c>
      <c r="F10" s="431" t="s">
        <v>1517</v>
      </c>
      <c r="G10" s="1057" t="s">
        <v>1361</v>
      </c>
      <c r="H10" s="425">
        <v>45139</v>
      </c>
      <c r="I10" s="425">
        <v>45260</v>
      </c>
      <c r="J10" s="375" t="s">
        <v>1518</v>
      </c>
      <c r="K10" s="371" t="s">
        <v>1519</v>
      </c>
      <c r="L10" s="375" t="s">
        <v>475</v>
      </c>
      <c r="M10" s="375" t="s">
        <v>1501</v>
      </c>
      <c r="N10" s="375" t="s">
        <v>977</v>
      </c>
      <c r="O10" s="376" t="s">
        <v>1501</v>
      </c>
      <c r="P10" s="392"/>
    </row>
    <row r="11" spans="1:16" ht="58.5" customHeight="1" x14ac:dyDescent="0.25">
      <c r="A11" s="833"/>
      <c r="B11" s="1073"/>
      <c r="C11" s="1065"/>
      <c r="D11" s="1076"/>
      <c r="E11" s="382" t="s">
        <v>1520</v>
      </c>
      <c r="F11" s="386" t="s">
        <v>1521</v>
      </c>
      <c r="G11" s="1057"/>
      <c r="H11" s="422">
        <v>45170</v>
      </c>
      <c r="I11" s="422">
        <v>45260</v>
      </c>
      <c r="J11" s="371" t="s">
        <v>1518</v>
      </c>
      <c r="K11" s="371" t="s">
        <v>1519</v>
      </c>
      <c r="L11" s="371" t="s">
        <v>475</v>
      </c>
      <c r="M11" s="371" t="s">
        <v>1501</v>
      </c>
      <c r="N11" s="371" t="s">
        <v>1501</v>
      </c>
      <c r="O11" s="369" t="s">
        <v>1501</v>
      </c>
      <c r="P11" s="392"/>
    </row>
    <row r="12" spans="1:16" ht="43.5" customHeight="1" x14ac:dyDescent="0.25">
      <c r="A12" s="833">
        <v>3</v>
      </c>
      <c r="B12" s="1105" t="s">
        <v>1522</v>
      </c>
      <c r="C12" s="1088" t="s">
        <v>1523</v>
      </c>
      <c r="D12" s="1089" t="s">
        <v>1366</v>
      </c>
      <c r="E12" s="632" t="s">
        <v>1524</v>
      </c>
      <c r="F12" s="387" t="s">
        <v>1525</v>
      </c>
      <c r="G12" s="1057" t="s">
        <v>1367</v>
      </c>
      <c r="H12" s="633">
        <v>45323</v>
      </c>
      <c r="I12" s="633">
        <v>45596</v>
      </c>
      <c r="J12" s="383" t="s">
        <v>1526</v>
      </c>
      <c r="K12" s="372" t="s">
        <v>977</v>
      </c>
      <c r="L12" s="371" t="s">
        <v>1501</v>
      </c>
      <c r="M12" s="371" t="s">
        <v>1501</v>
      </c>
      <c r="N12" s="662" t="s">
        <v>1527</v>
      </c>
      <c r="O12" s="369" t="s">
        <v>1501</v>
      </c>
      <c r="P12" s="1103" t="s">
        <v>1528</v>
      </c>
    </row>
    <row r="13" spans="1:16" ht="46.5" customHeight="1" x14ac:dyDescent="0.25">
      <c r="A13" s="833"/>
      <c r="B13" s="1105"/>
      <c r="C13" s="1088"/>
      <c r="D13" s="1089"/>
      <c r="E13" s="632" t="s">
        <v>1529</v>
      </c>
      <c r="F13" s="387" t="s">
        <v>1530</v>
      </c>
      <c r="G13" s="1057"/>
      <c r="H13" s="633">
        <v>45323</v>
      </c>
      <c r="I13" s="633">
        <v>45596</v>
      </c>
      <c r="J13" s="383" t="s">
        <v>1526</v>
      </c>
      <c r="K13" s="371" t="s">
        <v>1531</v>
      </c>
      <c r="L13" s="371" t="s">
        <v>1501</v>
      </c>
      <c r="M13" s="371" t="s">
        <v>1501</v>
      </c>
      <c r="N13" s="662" t="s">
        <v>1527</v>
      </c>
      <c r="O13" s="369" t="s">
        <v>1501</v>
      </c>
      <c r="P13" s="1104"/>
    </row>
    <row r="14" spans="1:16" ht="79.5" customHeight="1" x14ac:dyDescent="0.25">
      <c r="A14" s="833">
        <v>4</v>
      </c>
      <c r="B14" s="1093" t="s">
        <v>1532</v>
      </c>
      <c r="C14" s="1093" t="s">
        <v>1533</v>
      </c>
      <c r="D14" s="1094" t="s">
        <v>1534</v>
      </c>
      <c r="E14" s="634" t="s">
        <v>1535</v>
      </c>
      <c r="F14" s="387" t="s">
        <v>1536</v>
      </c>
      <c r="G14" s="831" t="s">
        <v>1361</v>
      </c>
      <c r="H14" s="633" t="s">
        <v>1537</v>
      </c>
      <c r="I14" s="633" t="s">
        <v>1538</v>
      </c>
      <c r="J14" s="371" t="s">
        <v>1539</v>
      </c>
      <c r="K14" s="372" t="s">
        <v>977</v>
      </c>
      <c r="L14" s="372" t="s">
        <v>475</v>
      </c>
      <c r="M14" s="371" t="s">
        <v>1501</v>
      </c>
      <c r="N14" s="371" t="s">
        <v>1501</v>
      </c>
      <c r="O14" s="369" t="s">
        <v>1501</v>
      </c>
      <c r="P14" s="392"/>
    </row>
    <row r="15" spans="1:16" ht="67.5" customHeight="1" x14ac:dyDescent="0.25">
      <c r="A15" s="833"/>
      <c r="B15" s="1093"/>
      <c r="C15" s="1093"/>
      <c r="D15" s="1094"/>
      <c r="E15" s="634" t="s">
        <v>1540</v>
      </c>
      <c r="F15" s="387" t="s">
        <v>1541</v>
      </c>
      <c r="G15" s="831"/>
      <c r="H15" s="633">
        <v>45306</v>
      </c>
      <c r="I15" s="633">
        <v>45382</v>
      </c>
      <c r="J15" s="371" t="s">
        <v>1526</v>
      </c>
      <c r="K15" s="372" t="s">
        <v>977</v>
      </c>
      <c r="L15" s="371" t="s">
        <v>1501</v>
      </c>
      <c r="M15" s="371" t="s">
        <v>475</v>
      </c>
      <c r="N15" s="371" t="s">
        <v>1501</v>
      </c>
      <c r="O15" s="369" t="s">
        <v>1501</v>
      </c>
      <c r="P15" s="432" t="s">
        <v>1542</v>
      </c>
    </row>
    <row r="16" spans="1:16" ht="44.25" customHeight="1" x14ac:dyDescent="0.25">
      <c r="A16" s="833"/>
      <c r="B16" s="1093"/>
      <c r="C16" s="1093"/>
      <c r="D16" s="1094"/>
      <c r="E16" s="634" t="s">
        <v>1543</v>
      </c>
      <c r="F16" s="387" t="s">
        <v>1544</v>
      </c>
      <c r="G16" s="831"/>
      <c r="H16" s="633">
        <v>45306</v>
      </c>
      <c r="I16" s="633">
        <v>45382</v>
      </c>
      <c r="J16" s="371" t="s">
        <v>1526</v>
      </c>
      <c r="K16" s="372" t="s">
        <v>977</v>
      </c>
      <c r="L16" s="371" t="s">
        <v>1501</v>
      </c>
      <c r="M16" s="371" t="s">
        <v>475</v>
      </c>
      <c r="N16" s="371" t="s">
        <v>1501</v>
      </c>
      <c r="O16" s="369" t="s">
        <v>1501</v>
      </c>
      <c r="P16" s="432" t="s">
        <v>1542</v>
      </c>
    </row>
    <row r="17" spans="1:16" ht="50.25" customHeight="1" x14ac:dyDescent="0.25">
      <c r="A17" s="833"/>
      <c r="B17" s="1093"/>
      <c r="C17" s="1093"/>
      <c r="D17" s="1094"/>
      <c r="E17" s="634" t="s">
        <v>1545</v>
      </c>
      <c r="F17" s="387" t="s">
        <v>1546</v>
      </c>
      <c r="G17" s="831"/>
      <c r="H17" s="633">
        <v>45257</v>
      </c>
      <c r="I17" s="633">
        <v>45280</v>
      </c>
      <c r="J17" s="371" t="s">
        <v>1526</v>
      </c>
      <c r="K17" s="372" t="s">
        <v>977</v>
      </c>
      <c r="L17" s="371" t="s">
        <v>1501</v>
      </c>
      <c r="M17" s="371" t="s">
        <v>1501</v>
      </c>
      <c r="N17" s="371" t="s">
        <v>1501</v>
      </c>
      <c r="O17" s="372" t="s">
        <v>475</v>
      </c>
      <c r="P17" s="392"/>
    </row>
    <row r="18" spans="1:16" ht="77.25" customHeight="1" x14ac:dyDescent="0.25">
      <c r="A18" s="833">
        <v>5</v>
      </c>
      <c r="B18" s="1068" t="s">
        <v>1547</v>
      </c>
      <c r="C18" s="660" t="s">
        <v>1548</v>
      </c>
      <c r="D18" s="1037" t="s">
        <v>1379</v>
      </c>
      <c r="E18" s="635" t="s">
        <v>1549</v>
      </c>
      <c r="F18" s="382" t="s">
        <v>1550</v>
      </c>
      <c r="G18" s="1057" t="s">
        <v>1380</v>
      </c>
      <c r="H18" s="636">
        <v>45292</v>
      </c>
      <c r="I18" s="636">
        <v>45382</v>
      </c>
      <c r="J18" s="374" t="s">
        <v>1551</v>
      </c>
      <c r="K18" s="372" t="s">
        <v>977</v>
      </c>
      <c r="L18" s="372" t="s">
        <v>1501</v>
      </c>
      <c r="M18" s="372" t="s">
        <v>1501</v>
      </c>
      <c r="N18" s="381" t="s">
        <v>1501</v>
      </c>
      <c r="O18" s="381" t="s">
        <v>475</v>
      </c>
      <c r="P18" s="392"/>
    </row>
    <row r="19" spans="1:16" ht="54" customHeight="1" x14ac:dyDescent="0.25">
      <c r="A19" s="833"/>
      <c r="B19" s="1068"/>
      <c r="C19" s="660" t="s">
        <v>1552</v>
      </c>
      <c r="D19" s="1037"/>
      <c r="E19" s="635" t="s">
        <v>1553</v>
      </c>
      <c r="F19" s="382" t="s">
        <v>1554</v>
      </c>
      <c r="G19" s="1057"/>
      <c r="H19" s="636">
        <v>45337</v>
      </c>
      <c r="I19" s="636">
        <v>45534</v>
      </c>
      <c r="J19" s="374" t="s">
        <v>1551</v>
      </c>
      <c r="K19" s="371" t="s">
        <v>1555</v>
      </c>
      <c r="L19" s="372" t="s">
        <v>1501</v>
      </c>
      <c r="M19" s="372" t="s">
        <v>1501</v>
      </c>
      <c r="N19" s="426" t="s">
        <v>1556</v>
      </c>
      <c r="O19" s="381" t="s">
        <v>1501</v>
      </c>
      <c r="P19" s="831" t="s">
        <v>1557</v>
      </c>
    </row>
    <row r="20" spans="1:16" ht="53.25" customHeight="1" x14ac:dyDescent="0.25">
      <c r="A20" s="833"/>
      <c r="B20" s="1068"/>
      <c r="C20" s="405"/>
      <c r="D20" s="1037"/>
      <c r="E20" s="634" t="s">
        <v>1558</v>
      </c>
      <c r="F20" s="386" t="s">
        <v>1559</v>
      </c>
      <c r="G20" s="1057"/>
      <c r="H20" s="636">
        <v>45337</v>
      </c>
      <c r="I20" s="636">
        <v>45534</v>
      </c>
      <c r="J20" s="374" t="s">
        <v>1551</v>
      </c>
      <c r="K20" s="372" t="s">
        <v>1501</v>
      </c>
      <c r="L20" s="372" t="s">
        <v>1501</v>
      </c>
      <c r="M20" s="372" t="s">
        <v>1501</v>
      </c>
      <c r="N20" s="426" t="s">
        <v>1556</v>
      </c>
      <c r="O20" s="381" t="s">
        <v>1501</v>
      </c>
      <c r="P20" s="832"/>
    </row>
    <row r="21" spans="1:16" ht="57.75" customHeight="1" x14ac:dyDescent="0.3">
      <c r="A21" s="368">
        <v>6</v>
      </c>
      <c r="B21" s="402" t="s">
        <v>1560</v>
      </c>
      <c r="C21" s="663" t="s">
        <v>1561</v>
      </c>
      <c r="D21" s="389" t="s">
        <v>1562</v>
      </c>
      <c r="E21" s="382" t="s">
        <v>1563</v>
      </c>
      <c r="F21" s="386" t="s">
        <v>1564</v>
      </c>
      <c r="G21" s="371" t="s">
        <v>1388</v>
      </c>
      <c r="H21" s="422">
        <v>45323</v>
      </c>
      <c r="I21" s="422">
        <v>45657</v>
      </c>
      <c r="J21" s="374" t="s">
        <v>1551</v>
      </c>
      <c r="K21" s="372" t="s">
        <v>1501</v>
      </c>
      <c r="L21" s="372" t="s">
        <v>1501</v>
      </c>
      <c r="M21" s="372" t="s">
        <v>1501</v>
      </c>
      <c r="N21" s="528" t="s">
        <v>1565</v>
      </c>
      <c r="O21" s="372" t="s">
        <v>1501</v>
      </c>
      <c r="P21" s="427" t="s">
        <v>1566</v>
      </c>
    </row>
    <row r="22" spans="1:16" ht="47.25" customHeight="1" x14ac:dyDescent="0.25">
      <c r="A22" s="833">
        <v>7</v>
      </c>
      <c r="B22" s="1071" t="s">
        <v>1567</v>
      </c>
      <c r="C22" s="1077" t="s">
        <v>1568</v>
      </c>
      <c r="D22" s="1076" t="s">
        <v>1569</v>
      </c>
      <c r="E22" s="382" t="s">
        <v>1570</v>
      </c>
      <c r="F22" s="382" t="s">
        <v>1571</v>
      </c>
      <c r="G22" s="371" t="s">
        <v>1388</v>
      </c>
      <c r="H22" s="637">
        <v>44958</v>
      </c>
      <c r="I22" s="637">
        <v>45169</v>
      </c>
      <c r="J22" s="383" t="s">
        <v>1572</v>
      </c>
      <c r="K22" s="372" t="s">
        <v>1501</v>
      </c>
      <c r="L22" s="372" t="s">
        <v>475</v>
      </c>
      <c r="M22" s="372" t="s">
        <v>1501</v>
      </c>
      <c r="N22" s="372" t="s">
        <v>1501</v>
      </c>
      <c r="O22" s="372" t="s">
        <v>1501</v>
      </c>
      <c r="P22" s="427" t="s">
        <v>1573</v>
      </c>
    </row>
    <row r="23" spans="1:16" ht="57.75" customHeight="1" x14ac:dyDescent="0.25">
      <c r="A23" s="833"/>
      <c r="B23" s="1071"/>
      <c r="C23" s="1077"/>
      <c r="D23" s="1076"/>
      <c r="E23" s="382" t="s">
        <v>1574</v>
      </c>
      <c r="F23" s="382" t="s">
        <v>1575</v>
      </c>
      <c r="G23" s="371" t="s">
        <v>1388</v>
      </c>
      <c r="H23" s="637">
        <v>45170</v>
      </c>
      <c r="I23" s="637">
        <v>45641</v>
      </c>
      <c r="J23" s="383" t="s">
        <v>1572</v>
      </c>
      <c r="K23" s="371" t="s">
        <v>1519</v>
      </c>
      <c r="L23" s="372" t="s">
        <v>1501</v>
      </c>
      <c r="M23" s="372" t="s">
        <v>1501</v>
      </c>
      <c r="N23" s="528" t="s">
        <v>1565</v>
      </c>
      <c r="O23" s="372" t="s">
        <v>1501</v>
      </c>
      <c r="P23" s="427" t="s">
        <v>1576</v>
      </c>
    </row>
    <row r="24" spans="1:16" ht="69.75" customHeight="1" x14ac:dyDescent="0.3">
      <c r="A24" s="372">
        <v>8</v>
      </c>
      <c r="B24" s="409" t="s">
        <v>1577</v>
      </c>
      <c r="C24" s="374" t="s">
        <v>1578</v>
      </c>
      <c r="D24" s="371" t="s">
        <v>1390</v>
      </c>
      <c r="E24" s="382" t="s">
        <v>1579</v>
      </c>
      <c r="F24" s="386" t="s">
        <v>1580</v>
      </c>
      <c r="G24" s="371" t="s">
        <v>1380</v>
      </c>
      <c r="H24" s="422">
        <v>45337</v>
      </c>
      <c r="I24" s="422">
        <v>45596</v>
      </c>
      <c r="J24" s="371" t="s">
        <v>1581</v>
      </c>
      <c r="K24" s="372" t="s">
        <v>977</v>
      </c>
      <c r="L24" s="372" t="s">
        <v>1501</v>
      </c>
      <c r="M24" s="372" t="s">
        <v>475</v>
      </c>
      <c r="N24" s="372" t="s">
        <v>1501</v>
      </c>
      <c r="O24" s="372" t="s">
        <v>1501</v>
      </c>
      <c r="P24" s="427" t="s">
        <v>1573</v>
      </c>
    </row>
    <row r="25" spans="1:16" ht="50.25" customHeight="1" x14ac:dyDescent="0.25">
      <c r="A25" s="833">
        <v>9</v>
      </c>
      <c r="B25" s="1080" t="s">
        <v>1582</v>
      </c>
      <c r="C25" s="1077" t="s">
        <v>1583</v>
      </c>
      <c r="D25" s="1076" t="s">
        <v>1584</v>
      </c>
      <c r="E25" s="386" t="s">
        <v>1585</v>
      </c>
      <c r="F25" s="382" t="s">
        <v>1586</v>
      </c>
      <c r="G25" s="371" t="s">
        <v>1388</v>
      </c>
      <c r="H25" s="422">
        <v>45139</v>
      </c>
      <c r="I25" s="422">
        <v>45641</v>
      </c>
      <c r="J25" s="1057" t="s">
        <v>1572</v>
      </c>
      <c r="K25" s="371" t="s">
        <v>1587</v>
      </c>
      <c r="L25" s="372" t="s">
        <v>1501</v>
      </c>
      <c r="M25" s="372" t="s">
        <v>1501</v>
      </c>
      <c r="N25" s="371" t="s">
        <v>1588</v>
      </c>
      <c r="O25" s="372" t="s">
        <v>1501</v>
      </c>
      <c r="P25" s="427" t="s">
        <v>1573</v>
      </c>
    </row>
    <row r="26" spans="1:16" ht="58.5" customHeight="1" x14ac:dyDescent="0.25">
      <c r="A26" s="833"/>
      <c r="B26" s="1080"/>
      <c r="C26" s="1077"/>
      <c r="D26" s="1076"/>
      <c r="E26" s="386" t="s">
        <v>1589</v>
      </c>
      <c r="F26" s="386" t="s">
        <v>1590</v>
      </c>
      <c r="G26" s="371" t="s">
        <v>1388</v>
      </c>
      <c r="H26" s="422">
        <v>45139</v>
      </c>
      <c r="I26" s="422">
        <v>45641</v>
      </c>
      <c r="J26" s="1057"/>
      <c r="K26" s="372" t="s">
        <v>1501</v>
      </c>
      <c r="L26" s="372" t="s">
        <v>1501</v>
      </c>
      <c r="M26" s="372" t="s">
        <v>1501</v>
      </c>
      <c r="N26" s="371" t="s">
        <v>1588</v>
      </c>
      <c r="O26" s="372" t="s">
        <v>1501</v>
      </c>
      <c r="P26" s="427" t="s">
        <v>1573</v>
      </c>
    </row>
    <row r="27" spans="1:16" ht="51.75" customHeight="1" x14ac:dyDescent="0.25">
      <c r="A27" s="833">
        <v>10</v>
      </c>
      <c r="B27" s="1073" t="s">
        <v>1591</v>
      </c>
      <c r="C27" s="1081" t="s">
        <v>1592</v>
      </c>
      <c r="D27" s="1076" t="s">
        <v>1394</v>
      </c>
      <c r="E27" s="386" t="s">
        <v>1593</v>
      </c>
      <c r="F27" s="386" t="s">
        <v>1594</v>
      </c>
      <c r="G27" s="1057" t="s">
        <v>1388</v>
      </c>
      <c r="H27" s="422">
        <v>45139</v>
      </c>
      <c r="I27" s="422">
        <v>45199</v>
      </c>
      <c r="J27" s="1057" t="s">
        <v>1572</v>
      </c>
      <c r="K27" s="371" t="s">
        <v>1501</v>
      </c>
      <c r="L27" s="371" t="s">
        <v>475</v>
      </c>
      <c r="M27" s="372" t="s">
        <v>1501</v>
      </c>
      <c r="N27" s="372" t="s">
        <v>1501</v>
      </c>
      <c r="O27" s="372" t="s">
        <v>1501</v>
      </c>
      <c r="P27" s="427" t="s">
        <v>1573</v>
      </c>
    </row>
    <row r="28" spans="1:16" ht="41.25" customHeight="1" x14ac:dyDescent="0.3">
      <c r="A28" s="833"/>
      <c r="B28" s="1073"/>
      <c r="C28" s="1081"/>
      <c r="D28" s="1076"/>
      <c r="E28" s="638" t="s">
        <v>1595</v>
      </c>
      <c r="F28" s="386" t="s">
        <v>1596</v>
      </c>
      <c r="G28" s="1057"/>
      <c r="H28" s="422">
        <v>45200</v>
      </c>
      <c r="I28" s="422">
        <v>45275</v>
      </c>
      <c r="J28" s="1057"/>
      <c r="K28" s="372" t="s">
        <v>1501</v>
      </c>
      <c r="L28" s="372" t="s">
        <v>475</v>
      </c>
      <c r="M28" s="372" t="s">
        <v>1501</v>
      </c>
      <c r="N28" s="372" t="s">
        <v>1501</v>
      </c>
      <c r="O28" s="372" t="s">
        <v>1501</v>
      </c>
      <c r="P28" s="427" t="s">
        <v>1573</v>
      </c>
    </row>
    <row r="29" spans="1:16" ht="45" customHeight="1" x14ac:dyDescent="0.25">
      <c r="A29" s="833"/>
      <c r="B29" s="1073"/>
      <c r="C29" s="1081"/>
      <c r="D29" s="1076"/>
      <c r="E29" s="386" t="s">
        <v>1597</v>
      </c>
      <c r="F29" s="382" t="s">
        <v>1598</v>
      </c>
      <c r="G29" s="1057"/>
      <c r="H29" s="422">
        <v>45323</v>
      </c>
      <c r="I29" s="422">
        <v>45473</v>
      </c>
      <c r="J29" s="1057"/>
      <c r="K29" s="371" t="s">
        <v>1587</v>
      </c>
      <c r="L29" s="372" t="s">
        <v>1501</v>
      </c>
      <c r="M29" s="372" t="s">
        <v>1501</v>
      </c>
      <c r="N29" s="528" t="s">
        <v>1565</v>
      </c>
      <c r="O29" s="372" t="s">
        <v>1501</v>
      </c>
      <c r="P29" s="427" t="s">
        <v>1599</v>
      </c>
    </row>
    <row r="30" spans="1:16" ht="53.25" customHeight="1" x14ac:dyDescent="0.25">
      <c r="A30" s="833"/>
      <c r="B30" s="1073"/>
      <c r="C30" s="1081"/>
      <c r="D30" s="1076"/>
      <c r="E30" s="382" t="s">
        <v>1600</v>
      </c>
      <c r="F30" s="382" t="s">
        <v>1601</v>
      </c>
      <c r="G30" s="1057"/>
      <c r="H30" s="422">
        <v>45474</v>
      </c>
      <c r="I30" s="422">
        <v>45657</v>
      </c>
      <c r="J30" s="1057"/>
      <c r="K30" s="371" t="s">
        <v>1587</v>
      </c>
      <c r="L30" s="372" t="s">
        <v>1501</v>
      </c>
      <c r="M30" s="372" t="s">
        <v>1501</v>
      </c>
      <c r="N30" s="528" t="s">
        <v>1565</v>
      </c>
      <c r="O30" s="372" t="s">
        <v>1501</v>
      </c>
      <c r="P30" s="427" t="s">
        <v>1599</v>
      </c>
    </row>
    <row r="31" spans="1:16" ht="42.75" x14ac:dyDescent="0.25">
      <c r="A31" s="833">
        <v>11</v>
      </c>
      <c r="B31" s="374" t="s">
        <v>1602</v>
      </c>
      <c r="C31" s="374" t="s">
        <v>1603</v>
      </c>
      <c r="D31" s="1076" t="s">
        <v>1604</v>
      </c>
      <c r="E31" s="1079" t="s">
        <v>1605</v>
      </c>
      <c r="F31" s="1079" t="s">
        <v>1606</v>
      </c>
      <c r="G31" s="1057" t="s">
        <v>1380</v>
      </c>
      <c r="H31" s="1078">
        <v>45139</v>
      </c>
      <c r="I31" s="1078">
        <v>45504</v>
      </c>
      <c r="J31" s="831" t="s">
        <v>1607</v>
      </c>
      <c r="K31" s="831" t="s">
        <v>1526</v>
      </c>
      <c r="L31" s="833" t="s">
        <v>1501</v>
      </c>
      <c r="M31" s="833" t="s">
        <v>1501</v>
      </c>
      <c r="N31" s="831" t="s">
        <v>1608</v>
      </c>
      <c r="O31" s="831" t="s">
        <v>1501</v>
      </c>
      <c r="P31" s="831" t="s">
        <v>1609</v>
      </c>
    </row>
    <row r="32" spans="1:16" ht="45" customHeight="1" x14ac:dyDescent="0.25">
      <c r="A32" s="833"/>
      <c r="B32" s="1048" t="s">
        <v>1610</v>
      </c>
      <c r="C32" s="402" t="s">
        <v>1611</v>
      </c>
      <c r="D32" s="1076"/>
      <c r="E32" s="1079"/>
      <c r="F32" s="1079"/>
      <c r="G32" s="1057"/>
      <c r="H32" s="1078"/>
      <c r="I32" s="1078"/>
      <c r="J32" s="831"/>
      <c r="K32" s="831"/>
      <c r="L32" s="1045"/>
      <c r="M32" s="1045"/>
      <c r="N32" s="1045"/>
      <c r="O32" s="1054"/>
      <c r="P32" s="1054"/>
    </row>
    <row r="33" spans="1:16" ht="61.5" customHeight="1" x14ac:dyDescent="0.25">
      <c r="A33" s="833"/>
      <c r="B33" s="1092"/>
      <c r="C33" s="402" t="s">
        <v>1612</v>
      </c>
      <c r="D33" s="1076"/>
      <c r="E33" s="1079"/>
      <c r="F33" s="1079"/>
      <c r="G33" s="1057"/>
      <c r="H33" s="1078"/>
      <c r="I33" s="1078"/>
      <c r="J33" s="831"/>
      <c r="K33" s="831"/>
      <c r="L33" s="834"/>
      <c r="M33" s="834"/>
      <c r="N33" s="834"/>
      <c r="O33" s="832"/>
      <c r="P33" s="832"/>
    </row>
    <row r="34" spans="1:16" ht="45.75" customHeight="1" x14ac:dyDescent="0.25">
      <c r="A34" s="833">
        <v>12</v>
      </c>
      <c r="B34" s="1084" t="s">
        <v>1613</v>
      </c>
      <c r="C34" s="1084" t="s">
        <v>1568</v>
      </c>
      <c r="D34" s="1057" t="s">
        <v>1400</v>
      </c>
      <c r="E34" s="632" t="s">
        <v>1614</v>
      </c>
      <c r="F34" s="386" t="s">
        <v>1615</v>
      </c>
      <c r="G34" s="1057" t="s">
        <v>1380</v>
      </c>
      <c r="H34" s="422">
        <v>45337</v>
      </c>
      <c r="I34" s="422">
        <v>45473</v>
      </c>
      <c r="J34" s="1057" t="s">
        <v>1607</v>
      </c>
      <c r="K34" s="372" t="s">
        <v>1501</v>
      </c>
      <c r="L34" s="372" t="s">
        <v>1501</v>
      </c>
      <c r="M34" s="372" t="s">
        <v>1501</v>
      </c>
      <c r="N34" s="379" t="s">
        <v>1501</v>
      </c>
      <c r="O34" s="372" t="s">
        <v>475</v>
      </c>
      <c r="P34" s="831" t="s">
        <v>1616</v>
      </c>
    </row>
    <row r="35" spans="1:16" ht="50.25" customHeight="1" x14ac:dyDescent="0.25">
      <c r="A35" s="833"/>
      <c r="B35" s="1084"/>
      <c r="C35" s="1084"/>
      <c r="D35" s="1057"/>
      <c r="E35" s="632" t="s">
        <v>1617</v>
      </c>
      <c r="F35" s="386" t="s">
        <v>1618</v>
      </c>
      <c r="G35" s="1057"/>
      <c r="H35" s="422">
        <v>45170</v>
      </c>
      <c r="I35" s="422">
        <v>45275</v>
      </c>
      <c r="J35" s="1057"/>
      <c r="K35" s="372" t="s">
        <v>1501</v>
      </c>
      <c r="L35" s="372" t="s">
        <v>475</v>
      </c>
      <c r="M35" s="372" t="s">
        <v>1501</v>
      </c>
      <c r="N35" s="379" t="s">
        <v>977</v>
      </c>
      <c r="O35" s="372" t="s">
        <v>1501</v>
      </c>
      <c r="P35" s="1054"/>
    </row>
    <row r="36" spans="1:16" ht="45.75" customHeight="1" x14ac:dyDescent="0.25">
      <c r="A36" s="833"/>
      <c r="B36" s="1084"/>
      <c r="C36" s="1084"/>
      <c r="D36" s="1057"/>
      <c r="E36" s="635" t="s">
        <v>1619</v>
      </c>
      <c r="F36" s="386" t="s">
        <v>1620</v>
      </c>
      <c r="G36" s="1057"/>
      <c r="H36" s="422">
        <v>45337</v>
      </c>
      <c r="I36" s="422">
        <v>45504</v>
      </c>
      <c r="J36" s="1057"/>
      <c r="K36" s="372" t="s">
        <v>1501</v>
      </c>
      <c r="L36" s="372" t="s">
        <v>1501</v>
      </c>
      <c r="M36" s="372" t="s">
        <v>1501</v>
      </c>
      <c r="N36" s="379" t="s">
        <v>1621</v>
      </c>
      <c r="O36" s="372" t="s">
        <v>1501</v>
      </c>
      <c r="P36" s="832"/>
    </row>
    <row r="37" spans="1:16" ht="55.5" customHeight="1" x14ac:dyDescent="0.25">
      <c r="A37" s="833">
        <v>13</v>
      </c>
      <c r="B37" s="1071" t="s">
        <v>1622</v>
      </c>
      <c r="C37" s="1071" t="s">
        <v>1623</v>
      </c>
      <c r="D37" s="1057" t="s">
        <v>1624</v>
      </c>
      <c r="E37" s="386" t="s">
        <v>1625</v>
      </c>
      <c r="F37" s="386" t="s">
        <v>1626</v>
      </c>
      <c r="G37" s="1057" t="s">
        <v>1380</v>
      </c>
      <c r="H37" s="639">
        <v>44958</v>
      </c>
      <c r="I37" s="639">
        <v>45275</v>
      </c>
      <c r="J37" s="1057" t="s">
        <v>1581</v>
      </c>
      <c r="K37" s="372" t="s">
        <v>1501</v>
      </c>
      <c r="L37" s="372" t="s">
        <v>1501</v>
      </c>
      <c r="M37" s="372" t="s">
        <v>1501</v>
      </c>
      <c r="N37" s="372" t="s">
        <v>1501</v>
      </c>
      <c r="O37" s="372" t="s">
        <v>475</v>
      </c>
      <c r="P37" s="374" t="s">
        <v>1627</v>
      </c>
    </row>
    <row r="38" spans="1:16" ht="45" customHeight="1" x14ac:dyDescent="0.25">
      <c r="A38" s="833"/>
      <c r="B38" s="1071"/>
      <c r="C38" s="1071"/>
      <c r="D38" s="1057"/>
      <c r="E38" s="386" t="s">
        <v>1628</v>
      </c>
      <c r="F38" s="387" t="s">
        <v>1629</v>
      </c>
      <c r="G38" s="1057"/>
      <c r="H38" s="639">
        <v>45170</v>
      </c>
      <c r="I38" s="639">
        <v>45473</v>
      </c>
      <c r="J38" s="1057"/>
      <c r="K38" s="372" t="s">
        <v>1501</v>
      </c>
      <c r="L38" s="372" t="s">
        <v>1501</v>
      </c>
      <c r="M38" s="372" t="s">
        <v>1501</v>
      </c>
      <c r="N38" s="372" t="s">
        <v>1501</v>
      </c>
      <c r="O38" s="372" t="s">
        <v>475</v>
      </c>
      <c r="P38" s="374" t="s">
        <v>1627</v>
      </c>
    </row>
    <row r="39" spans="1:16" ht="23.25" customHeight="1" x14ac:dyDescent="0.25">
      <c r="A39" s="833">
        <v>14</v>
      </c>
      <c r="B39" s="1071" t="s">
        <v>1630</v>
      </c>
      <c r="C39" s="1087" t="s">
        <v>1631</v>
      </c>
      <c r="D39" s="1057" t="s">
        <v>1350</v>
      </c>
      <c r="E39" s="386" t="s">
        <v>1632</v>
      </c>
      <c r="F39" s="386" t="s">
        <v>1633</v>
      </c>
      <c r="G39" s="1057" t="s">
        <v>1351</v>
      </c>
      <c r="H39" s="422">
        <v>45139</v>
      </c>
      <c r="I39" s="422" t="s">
        <v>1634</v>
      </c>
      <c r="J39" s="372" t="s">
        <v>1635</v>
      </c>
      <c r="K39" s="372" t="s">
        <v>1501</v>
      </c>
      <c r="L39" s="372" t="s">
        <v>1501</v>
      </c>
      <c r="M39" s="372" t="s">
        <v>1501</v>
      </c>
      <c r="N39" s="1055" t="s">
        <v>1636</v>
      </c>
      <c r="O39" s="372" t="s">
        <v>1501</v>
      </c>
      <c r="P39" s="831" t="s">
        <v>2228</v>
      </c>
    </row>
    <row r="40" spans="1:16" ht="28.5" x14ac:dyDescent="0.25">
      <c r="A40" s="833"/>
      <c r="B40" s="1071"/>
      <c r="C40" s="1087"/>
      <c r="D40" s="1057"/>
      <c r="E40" s="386" t="s">
        <v>1637</v>
      </c>
      <c r="F40" s="386" t="s">
        <v>1638</v>
      </c>
      <c r="G40" s="1057"/>
      <c r="H40" s="422">
        <v>45139</v>
      </c>
      <c r="I40" s="422">
        <v>45504</v>
      </c>
      <c r="J40" s="372" t="s">
        <v>1635</v>
      </c>
      <c r="K40" s="372" t="s">
        <v>1501</v>
      </c>
      <c r="L40" s="372" t="s">
        <v>1501</v>
      </c>
      <c r="M40" s="372" t="s">
        <v>1501</v>
      </c>
      <c r="N40" s="1056"/>
      <c r="O40" s="372" t="s">
        <v>1501</v>
      </c>
      <c r="P40" s="1054"/>
    </row>
    <row r="41" spans="1:16" ht="47.25" customHeight="1" x14ac:dyDescent="0.25">
      <c r="A41" s="833"/>
      <c r="B41" s="1071"/>
      <c r="C41" s="1087"/>
      <c r="D41" s="1057"/>
      <c r="E41" s="386" t="s">
        <v>1639</v>
      </c>
      <c r="F41" s="386" t="s">
        <v>1640</v>
      </c>
      <c r="G41" s="1057"/>
      <c r="H41" s="422">
        <v>45207</v>
      </c>
      <c r="I41" s="422">
        <v>45504</v>
      </c>
      <c r="J41" s="372" t="s">
        <v>1635</v>
      </c>
      <c r="K41" s="372" t="s">
        <v>1501</v>
      </c>
      <c r="L41" s="372" t="s">
        <v>1501</v>
      </c>
      <c r="M41" s="372" t="s">
        <v>1501</v>
      </c>
      <c r="N41" s="1056"/>
      <c r="O41" s="372" t="s">
        <v>1501</v>
      </c>
      <c r="P41" s="1054"/>
    </row>
    <row r="42" spans="1:16" ht="73.5" customHeight="1" x14ac:dyDescent="0.25">
      <c r="A42" s="833">
        <v>15</v>
      </c>
      <c r="B42" s="405" t="s">
        <v>1641</v>
      </c>
      <c r="C42" s="664" t="s">
        <v>1642</v>
      </c>
      <c r="D42" s="1057" t="s">
        <v>1402</v>
      </c>
      <c r="E42" s="386" t="s">
        <v>1643</v>
      </c>
      <c r="F42" s="386" t="s">
        <v>1644</v>
      </c>
      <c r="G42" s="1057" t="s">
        <v>1380</v>
      </c>
      <c r="H42" s="422">
        <v>45159</v>
      </c>
      <c r="I42" s="422">
        <v>45504</v>
      </c>
      <c r="J42" s="372" t="s">
        <v>1635</v>
      </c>
      <c r="K42" s="371" t="s">
        <v>1587</v>
      </c>
      <c r="L42" s="372" t="s">
        <v>1501</v>
      </c>
      <c r="M42" s="372" t="s">
        <v>1501</v>
      </c>
      <c r="N42" s="379" t="s">
        <v>1645</v>
      </c>
      <c r="O42" s="372" t="s">
        <v>1501</v>
      </c>
      <c r="P42" s="374" t="s">
        <v>1646</v>
      </c>
    </row>
    <row r="43" spans="1:16" ht="105" customHeight="1" x14ac:dyDescent="0.25">
      <c r="A43" s="833"/>
      <c r="B43" s="407" t="s">
        <v>1647</v>
      </c>
      <c r="C43" s="405" t="s">
        <v>1648</v>
      </c>
      <c r="D43" s="1057"/>
      <c r="E43" s="386" t="s">
        <v>1649</v>
      </c>
      <c r="F43" s="386" t="s">
        <v>1650</v>
      </c>
      <c r="G43" s="1057"/>
      <c r="H43" s="422">
        <v>45166</v>
      </c>
      <c r="I43" s="422">
        <v>45380</v>
      </c>
      <c r="J43" s="372" t="s">
        <v>1635</v>
      </c>
      <c r="K43" s="372" t="s">
        <v>1501</v>
      </c>
      <c r="L43" s="372" t="s">
        <v>475</v>
      </c>
      <c r="M43" s="372" t="s">
        <v>1501</v>
      </c>
      <c r="N43" s="372" t="s">
        <v>1501</v>
      </c>
      <c r="O43" s="372" t="s">
        <v>1501</v>
      </c>
      <c r="P43" s="374" t="s">
        <v>1651</v>
      </c>
    </row>
    <row r="44" spans="1:16" ht="37.5" customHeight="1" x14ac:dyDescent="0.25">
      <c r="A44" s="833">
        <v>16</v>
      </c>
      <c r="B44" s="412" t="s">
        <v>1652</v>
      </c>
      <c r="C44" s="1073" t="s">
        <v>1653</v>
      </c>
      <c r="D44" s="1057" t="s">
        <v>1654</v>
      </c>
      <c r="E44" s="632" t="s">
        <v>1655</v>
      </c>
      <c r="F44" s="386" t="s">
        <v>1656</v>
      </c>
      <c r="G44" s="1057" t="s">
        <v>1351</v>
      </c>
      <c r="H44" s="422">
        <v>45173</v>
      </c>
      <c r="I44" s="422">
        <v>45260</v>
      </c>
      <c r="J44" s="372" t="s">
        <v>1635</v>
      </c>
      <c r="K44" s="372" t="s">
        <v>1501</v>
      </c>
      <c r="L44" s="372" t="s">
        <v>475</v>
      </c>
      <c r="M44" s="372" t="s">
        <v>1501</v>
      </c>
      <c r="N44" s="372" t="s">
        <v>1501</v>
      </c>
      <c r="O44" s="372" t="s">
        <v>1501</v>
      </c>
      <c r="P44" s="392"/>
    </row>
    <row r="45" spans="1:16" ht="45.75" customHeight="1" x14ac:dyDescent="0.25">
      <c r="A45" s="833"/>
      <c r="B45" s="405" t="s">
        <v>1657</v>
      </c>
      <c r="C45" s="1073"/>
      <c r="D45" s="1057"/>
      <c r="E45" s="632" t="s">
        <v>1658</v>
      </c>
      <c r="F45" s="386" t="s">
        <v>1659</v>
      </c>
      <c r="G45" s="1057"/>
      <c r="H45" s="422">
        <v>45173</v>
      </c>
      <c r="I45" s="422">
        <v>45504</v>
      </c>
      <c r="J45" s="372" t="s">
        <v>1635</v>
      </c>
      <c r="K45" s="371" t="s">
        <v>1587</v>
      </c>
      <c r="L45" s="372" t="s">
        <v>1501</v>
      </c>
      <c r="M45" s="372" t="s">
        <v>475</v>
      </c>
      <c r="N45" s="372" t="s">
        <v>1501</v>
      </c>
      <c r="O45" s="372" t="s">
        <v>1501</v>
      </c>
      <c r="P45" s="392"/>
    </row>
    <row r="46" spans="1:16" ht="185.25" x14ac:dyDescent="0.25">
      <c r="A46" s="372">
        <v>17</v>
      </c>
      <c r="B46" s="402" t="s">
        <v>1660</v>
      </c>
      <c r="C46" s="402" t="s">
        <v>1661</v>
      </c>
      <c r="D46" s="371" t="s">
        <v>1662</v>
      </c>
      <c r="E46" s="386" t="s">
        <v>1663</v>
      </c>
      <c r="F46" s="387" t="s">
        <v>1664</v>
      </c>
      <c r="G46" s="371" t="s">
        <v>1351</v>
      </c>
      <c r="H46" s="422">
        <v>45148</v>
      </c>
      <c r="I46" s="422" t="s">
        <v>1665</v>
      </c>
      <c r="J46" s="372" t="s">
        <v>1635</v>
      </c>
      <c r="K46" s="372" t="s">
        <v>1501</v>
      </c>
      <c r="L46" s="372" t="s">
        <v>1501</v>
      </c>
      <c r="M46" s="372" t="s">
        <v>1501</v>
      </c>
      <c r="N46" s="372" t="s">
        <v>1501</v>
      </c>
      <c r="O46" s="372" t="s">
        <v>475</v>
      </c>
      <c r="P46" s="392"/>
    </row>
    <row r="47" spans="1:16" ht="57" x14ac:dyDescent="0.25">
      <c r="A47" s="833">
        <v>18</v>
      </c>
      <c r="B47" s="1073" t="s">
        <v>1666</v>
      </c>
      <c r="C47" s="1071" t="s">
        <v>1667</v>
      </c>
      <c r="D47" s="1076" t="s">
        <v>1404</v>
      </c>
      <c r="E47" s="386" t="s">
        <v>1668</v>
      </c>
      <c r="F47" s="413" t="s">
        <v>1669</v>
      </c>
      <c r="G47" s="372" t="s">
        <v>1358</v>
      </c>
      <c r="H47" s="422">
        <v>45170</v>
      </c>
      <c r="I47" s="422">
        <v>45657</v>
      </c>
      <c r="J47" s="371" t="s">
        <v>1670</v>
      </c>
      <c r="K47" s="372" t="s">
        <v>1501</v>
      </c>
      <c r="L47" s="371" t="s">
        <v>1501</v>
      </c>
      <c r="M47" s="371" t="s">
        <v>475</v>
      </c>
      <c r="N47" s="372" t="s">
        <v>1501</v>
      </c>
      <c r="O47" s="372" t="s">
        <v>1501</v>
      </c>
      <c r="P47" s="392"/>
    </row>
    <row r="48" spans="1:16" ht="57" x14ac:dyDescent="0.25">
      <c r="A48" s="833"/>
      <c r="B48" s="1073"/>
      <c r="C48" s="1071"/>
      <c r="D48" s="1076"/>
      <c r="E48" s="382" t="s">
        <v>1671</v>
      </c>
      <c r="F48" s="386" t="s">
        <v>1672</v>
      </c>
      <c r="G48" s="372" t="s">
        <v>1358</v>
      </c>
      <c r="H48" s="422">
        <v>45200</v>
      </c>
      <c r="I48" s="422">
        <v>45657</v>
      </c>
      <c r="J48" s="371" t="s">
        <v>1670</v>
      </c>
      <c r="K48" s="372" t="s">
        <v>1501</v>
      </c>
      <c r="L48" s="371" t="s">
        <v>1501</v>
      </c>
      <c r="M48" s="371" t="s">
        <v>475</v>
      </c>
      <c r="N48" s="372" t="s">
        <v>1501</v>
      </c>
      <c r="O48" s="372" t="s">
        <v>1501</v>
      </c>
      <c r="P48" s="392"/>
    </row>
    <row r="49" spans="1:16" ht="28.5" x14ac:dyDescent="0.25">
      <c r="A49" s="833"/>
      <c r="B49" s="1073"/>
      <c r="C49" s="1071"/>
      <c r="D49" s="1076"/>
      <c r="E49" s="386" t="s">
        <v>1673</v>
      </c>
      <c r="F49" s="413" t="s">
        <v>1674</v>
      </c>
      <c r="G49" s="372" t="s">
        <v>1358</v>
      </c>
      <c r="H49" s="422">
        <v>45261</v>
      </c>
      <c r="I49" s="422">
        <v>45657</v>
      </c>
      <c r="J49" s="371" t="s">
        <v>1675</v>
      </c>
      <c r="K49" s="372" t="s">
        <v>1501</v>
      </c>
      <c r="L49" s="371" t="s">
        <v>1501</v>
      </c>
      <c r="M49" s="371" t="s">
        <v>475</v>
      </c>
      <c r="N49" s="372" t="s">
        <v>1501</v>
      </c>
      <c r="O49" s="372" t="s">
        <v>1501</v>
      </c>
      <c r="P49" s="392"/>
    </row>
    <row r="50" spans="1:16" ht="28.5" x14ac:dyDescent="0.25">
      <c r="A50" s="833">
        <v>19</v>
      </c>
      <c r="B50" s="1071" t="s">
        <v>1676</v>
      </c>
      <c r="C50" s="1071" t="s">
        <v>1677</v>
      </c>
      <c r="D50" s="1057" t="s">
        <v>1464</v>
      </c>
      <c r="E50" s="386" t="s">
        <v>1678</v>
      </c>
      <c r="F50" s="413" t="s">
        <v>1679</v>
      </c>
      <c r="G50" s="372" t="s">
        <v>1358</v>
      </c>
      <c r="H50" s="422">
        <v>45139</v>
      </c>
      <c r="I50" s="422">
        <v>45169</v>
      </c>
      <c r="J50" s="371" t="s">
        <v>1675</v>
      </c>
      <c r="K50" s="372" t="s">
        <v>1501</v>
      </c>
      <c r="L50" s="371" t="s">
        <v>475</v>
      </c>
      <c r="M50" s="371" t="s">
        <v>1501</v>
      </c>
      <c r="N50" s="371" t="s">
        <v>1501</v>
      </c>
      <c r="O50" s="388" t="s">
        <v>1501</v>
      </c>
      <c r="P50" s="371" t="s">
        <v>1680</v>
      </c>
    </row>
    <row r="51" spans="1:16" ht="28.5" x14ac:dyDescent="0.25">
      <c r="A51" s="833"/>
      <c r="B51" s="1071"/>
      <c r="C51" s="1071"/>
      <c r="D51" s="1057"/>
      <c r="E51" s="413" t="s">
        <v>1681</v>
      </c>
      <c r="F51" s="413" t="s">
        <v>1682</v>
      </c>
      <c r="G51" s="372" t="s">
        <v>1358</v>
      </c>
      <c r="H51" s="422">
        <v>45261</v>
      </c>
      <c r="I51" s="422">
        <v>45596</v>
      </c>
      <c r="J51" s="371" t="s">
        <v>1675</v>
      </c>
      <c r="K51" s="372" t="s">
        <v>1501</v>
      </c>
      <c r="L51" s="371" t="s">
        <v>1501</v>
      </c>
      <c r="M51" s="371" t="s">
        <v>475</v>
      </c>
      <c r="N51" s="371" t="s">
        <v>1501</v>
      </c>
      <c r="O51" s="372" t="s">
        <v>1501</v>
      </c>
      <c r="P51" s="392"/>
    </row>
    <row r="52" spans="1:16" ht="28.5" x14ac:dyDescent="0.25">
      <c r="A52" s="833"/>
      <c r="B52" s="1071"/>
      <c r="C52" s="1071"/>
      <c r="D52" s="1057"/>
      <c r="E52" s="386" t="s">
        <v>1683</v>
      </c>
      <c r="F52" s="386" t="s">
        <v>1684</v>
      </c>
      <c r="G52" s="372" t="s">
        <v>1358</v>
      </c>
      <c r="H52" s="422">
        <v>45261</v>
      </c>
      <c r="I52" s="422">
        <v>45657</v>
      </c>
      <c r="J52" s="371" t="s">
        <v>1675</v>
      </c>
      <c r="K52" s="372" t="s">
        <v>1501</v>
      </c>
      <c r="L52" s="371" t="s">
        <v>1501</v>
      </c>
      <c r="M52" s="371" t="s">
        <v>475</v>
      </c>
      <c r="N52" s="371" t="s">
        <v>1501</v>
      </c>
      <c r="O52" s="372" t="s">
        <v>1501</v>
      </c>
      <c r="P52" s="392"/>
    </row>
    <row r="53" spans="1:16" ht="87" customHeight="1" x14ac:dyDescent="0.25">
      <c r="A53" s="833">
        <v>20</v>
      </c>
      <c r="B53" s="1071" t="s">
        <v>1685</v>
      </c>
      <c r="C53" s="1083" t="s">
        <v>1686</v>
      </c>
      <c r="D53" s="1057" t="s">
        <v>1687</v>
      </c>
      <c r="E53" s="382" t="s">
        <v>1688</v>
      </c>
      <c r="F53" s="382" t="s">
        <v>1689</v>
      </c>
      <c r="G53" s="372" t="s">
        <v>1408</v>
      </c>
      <c r="H53" s="640">
        <v>45201</v>
      </c>
      <c r="I53" s="683">
        <v>45366</v>
      </c>
      <c r="J53" s="371" t="s">
        <v>1690</v>
      </c>
      <c r="K53" s="372" t="s">
        <v>1501</v>
      </c>
      <c r="L53" s="372" t="s">
        <v>475</v>
      </c>
      <c r="M53" s="371" t="s">
        <v>1501</v>
      </c>
      <c r="N53" s="528" t="s">
        <v>1691</v>
      </c>
      <c r="O53" s="390" t="s">
        <v>1501</v>
      </c>
      <c r="P53" s="371" t="s">
        <v>1692</v>
      </c>
    </row>
    <row r="54" spans="1:16" ht="64.5" customHeight="1" x14ac:dyDescent="0.25">
      <c r="A54" s="833"/>
      <c r="B54" s="1071"/>
      <c r="C54" s="1083"/>
      <c r="D54" s="1057"/>
      <c r="E54" s="382" t="s">
        <v>1693</v>
      </c>
      <c r="F54" s="386" t="s">
        <v>1694</v>
      </c>
      <c r="G54" s="372" t="s">
        <v>1408</v>
      </c>
      <c r="H54" s="640">
        <v>45139</v>
      </c>
      <c r="I54" s="640">
        <v>45230</v>
      </c>
      <c r="J54" s="371" t="s">
        <v>1690</v>
      </c>
      <c r="K54" s="372" t="s">
        <v>1501</v>
      </c>
      <c r="L54" s="372" t="s">
        <v>475</v>
      </c>
      <c r="M54" s="371" t="s">
        <v>1501</v>
      </c>
      <c r="N54" s="371" t="s">
        <v>1501</v>
      </c>
      <c r="O54" s="390" t="s">
        <v>1501</v>
      </c>
      <c r="P54" s="371" t="s">
        <v>1680</v>
      </c>
    </row>
    <row r="55" spans="1:16" ht="70.5" x14ac:dyDescent="0.25">
      <c r="A55" s="372">
        <v>21</v>
      </c>
      <c r="B55" s="374" t="s">
        <v>1695</v>
      </c>
      <c r="C55" s="661" t="s">
        <v>1696</v>
      </c>
      <c r="D55" s="371" t="s">
        <v>1697</v>
      </c>
      <c r="E55" s="387" t="s">
        <v>1698</v>
      </c>
      <c r="F55" s="387" t="s">
        <v>1699</v>
      </c>
      <c r="G55" s="372" t="s">
        <v>1700</v>
      </c>
      <c r="H55" s="422">
        <v>45323</v>
      </c>
      <c r="I55" s="422">
        <v>45626</v>
      </c>
      <c r="J55" s="371" t="s">
        <v>1701</v>
      </c>
      <c r="K55" s="372" t="s">
        <v>1501</v>
      </c>
      <c r="L55" s="371" t="s">
        <v>1501</v>
      </c>
      <c r="M55" s="371" t="s">
        <v>1501</v>
      </c>
      <c r="N55" s="528" t="s">
        <v>1702</v>
      </c>
      <c r="O55" s="390" t="s">
        <v>1501</v>
      </c>
      <c r="P55" s="369" t="s">
        <v>1703</v>
      </c>
    </row>
    <row r="56" spans="1:16" ht="42.75" x14ac:dyDescent="0.25">
      <c r="A56" s="851">
        <v>22</v>
      </c>
      <c r="B56" s="1074" t="s">
        <v>1704</v>
      </c>
      <c r="C56" s="1091" t="s">
        <v>1705</v>
      </c>
      <c r="D56" s="1057" t="s">
        <v>1706</v>
      </c>
      <c r="E56" s="635" t="s">
        <v>1707</v>
      </c>
      <c r="F56" s="413" t="s">
        <v>1708</v>
      </c>
      <c r="G56" s="833" t="s">
        <v>1700</v>
      </c>
      <c r="H56" s="422">
        <v>45383</v>
      </c>
      <c r="I56" s="422">
        <v>45626</v>
      </c>
      <c r="J56" s="392" t="s">
        <v>1709</v>
      </c>
      <c r="K56" s="372" t="s">
        <v>1501</v>
      </c>
      <c r="L56" s="371" t="s">
        <v>1501</v>
      </c>
      <c r="M56" s="371" t="s">
        <v>1501</v>
      </c>
      <c r="N56" s="371" t="s">
        <v>1501</v>
      </c>
      <c r="O56" s="371" t="s">
        <v>475</v>
      </c>
      <c r="P56" s="392"/>
    </row>
    <row r="57" spans="1:16" ht="74.25" customHeight="1" x14ac:dyDescent="0.25">
      <c r="A57" s="851"/>
      <c r="B57" s="1074"/>
      <c r="C57" s="1091"/>
      <c r="D57" s="1057"/>
      <c r="E57" s="632" t="s">
        <v>1710</v>
      </c>
      <c r="F57" s="386" t="s">
        <v>1711</v>
      </c>
      <c r="G57" s="833"/>
      <c r="H57" s="422">
        <v>45383</v>
      </c>
      <c r="I57" s="422">
        <v>45626</v>
      </c>
      <c r="J57" s="392" t="s">
        <v>1712</v>
      </c>
      <c r="K57" s="372" t="s">
        <v>1501</v>
      </c>
      <c r="L57" s="371" t="s">
        <v>1501</v>
      </c>
      <c r="M57" s="371" t="s">
        <v>1501</v>
      </c>
      <c r="N57" s="371" t="s">
        <v>1501</v>
      </c>
      <c r="O57" s="371" t="s">
        <v>1713</v>
      </c>
      <c r="P57" s="392"/>
    </row>
    <row r="58" spans="1:16" ht="165.75" customHeight="1" x14ac:dyDescent="0.25">
      <c r="A58" s="372">
        <v>23</v>
      </c>
      <c r="B58" s="374" t="s">
        <v>1714</v>
      </c>
      <c r="C58" s="402" t="s">
        <v>1715</v>
      </c>
      <c r="D58" s="371" t="s">
        <v>1716</v>
      </c>
      <c r="E58" s="632" t="s">
        <v>1717</v>
      </c>
      <c r="F58" s="386" t="s">
        <v>1718</v>
      </c>
      <c r="G58" s="368" t="s">
        <v>1351</v>
      </c>
      <c r="H58" s="422">
        <v>45352</v>
      </c>
      <c r="I58" s="422">
        <v>45626</v>
      </c>
      <c r="J58" s="392" t="s">
        <v>1709</v>
      </c>
      <c r="K58" s="372" t="s">
        <v>1501</v>
      </c>
      <c r="L58" s="371" t="s">
        <v>1501</v>
      </c>
      <c r="M58" s="372" t="s">
        <v>475</v>
      </c>
      <c r="N58" s="371" t="s">
        <v>1501</v>
      </c>
      <c r="O58" s="371" t="s">
        <v>1501</v>
      </c>
      <c r="P58" s="392"/>
    </row>
    <row r="59" spans="1:16" ht="42.75" x14ac:dyDescent="0.25">
      <c r="A59" s="833">
        <v>24</v>
      </c>
      <c r="B59" s="1075" t="s">
        <v>1719</v>
      </c>
      <c r="C59" s="1090" t="s">
        <v>1720</v>
      </c>
      <c r="D59" s="1089" t="s">
        <v>1410</v>
      </c>
      <c r="E59" s="632" t="s">
        <v>1721</v>
      </c>
      <c r="F59" s="414" t="s">
        <v>1722</v>
      </c>
      <c r="G59" s="1057" t="s">
        <v>1351</v>
      </c>
      <c r="H59" s="641">
        <v>45323</v>
      </c>
      <c r="I59" s="422">
        <v>45657</v>
      </c>
      <c r="J59" s="374" t="s">
        <v>1723</v>
      </c>
      <c r="K59" s="372" t="s">
        <v>1501</v>
      </c>
      <c r="L59" s="371" t="s">
        <v>1501</v>
      </c>
      <c r="M59" s="371" t="s">
        <v>1501</v>
      </c>
      <c r="N59" s="528" t="s">
        <v>2243</v>
      </c>
      <c r="O59" s="390" t="s">
        <v>2244</v>
      </c>
      <c r="P59" s="371" t="s">
        <v>1724</v>
      </c>
    </row>
    <row r="60" spans="1:16" ht="57" x14ac:dyDescent="0.25">
      <c r="A60" s="833"/>
      <c r="B60" s="1075"/>
      <c r="C60" s="1090"/>
      <c r="D60" s="1089"/>
      <c r="E60" s="632" t="s">
        <v>1725</v>
      </c>
      <c r="F60" s="414" t="s">
        <v>1726</v>
      </c>
      <c r="G60" s="1057"/>
      <c r="H60" s="641">
        <v>45323</v>
      </c>
      <c r="I60" s="422">
        <v>45657</v>
      </c>
      <c r="J60" s="374" t="s">
        <v>1723</v>
      </c>
      <c r="K60" s="372" t="s">
        <v>1501</v>
      </c>
      <c r="L60" s="371" t="s">
        <v>1501</v>
      </c>
      <c r="M60" s="371" t="s">
        <v>1501</v>
      </c>
      <c r="N60" s="371" t="s">
        <v>1501</v>
      </c>
      <c r="O60" s="371" t="s">
        <v>1727</v>
      </c>
      <c r="P60" s="392"/>
    </row>
    <row r="61" spans="1:16" ht="58.5" customHeight="1" x14ac:dyDescent="0.25">
      <c r="A61" s="833"/>
      <c r="B61" s="1075"/>
      <c r="C61" s="1090"/>
      <c r="D61" s="1089"/>
      <c r="E61" s="632" t="s">
        <v>1728</v>
      </c>
      <c r="F61" s="414" t="s">
        <v>1729</v>
      </c>
      <c r="G61" s="1057"/>
      <c r="H61" s="641">
        <v>45323</v>
      </c>
      <c r="I61" s="422">
        <v>45657</v>
      </c>
      <c r="J61" s="374" t="s">
        <v>1723</v>
      </c>
      <c r="K61" s="372" t="s">
        <v>1501</v>
      </c>
      <c r="L61" s="371" t="s">
        <v>1501</v>
      </c>
      <c r="M61" s="371" t="s">
        <v>1501</v>
      </c>
      <c r="N61" s="371" t="s">
        <v>1501</v>
      </c>
      <c r="O61" s="371" t="s">
        <v>1730</v>
      </c>
      <c r="P61" s="392"/>
    </row>
    <row r="62" spans="1:16" ht="85.5" x14ac:dyDescent="0.25">
      <c r="A62" s="372">
        <v>25</v>
      </c>
      <c r="B62" s="406" t="s">
        <v>1731</v>
      </c>
      <c r="C62" s="407" t="s">
        <v>1523</v>
      </c>
      <c r="D62" s="383" t="s">
        <v>1732</v>
      </c>
      <c r="E62" s="632" t="s">
        <v>1733</v>
      </c>
      <c r="F62" s="386" t="s">
        <v>1734</v>
      </c>
      <c r="G62" s="375" t="s">
        <v>1351</v>
      </c>
      <c r="H62" s="636">
        <v>45505</v>
      </c>
      <c r="I62" s="636">
        <v>45657</v>
      </c>
      <c r="J62" s="371" t="s">
        <v>1735</v>
      </c>
      <c r="K62" s="372" t="s">
        <v>1501</v>
      </c>
      <c r="L62" s="371" t="s">
        <v>1501</v>
      </c>
      <c r="M62" s="371" t="s">
        <v>1501</v>
      </c>
      <c r="N62" s="371" t="s">
        <v>1501</v>
      </c>
      <c r="O62" s="371" t="s">
        <v>475</v>
      </c>
      <c r="P62" s="392"/>
    </row>
    <row r="63" spans="1:16" ht="57" x14ac:dyDescent="0.25">
      <c r="A63" s="372">
        <v>26</v>
      </c>
      <c r="B63" s="405" t="s">
        <v>1736</v>
      </c>
      <c r="C63" s="405" t="s">
        <v>977</v>
      </c>
      <c r="D63" s="383" t="s">
        <v>1737</v>
      </c>
      <c r="E63" s="387" t="s">
        <v>1738</v>
      </c>
      <c r="F63" s="642" t="s">
        <v>1739</v>
      </c>
      <c r="G63" s="371" t="s">
        <v>1351</v>
      </c>
      <c r="H63" s="633">
        <v>45139</v>
      </c>
      <c r="I63" s="633">
        <v>45291</v>
      </c>
      <c r="J63" s="371" t="s">
        <v>1735</v>
      </c>
      <c r="K63" s="372" t="s">
        <v>1501</v>
      </c>
      <c r="L63" s="371" t="s">
        <v>475</v>
      </c>
      <c r="M63" s="371" t="s">
        <v>1501</v>
      </c>
      <c r="N63" s="371" t="s">
        <v>1501</v>
      </c>
      <c r="O63" s="371" t="s">
        <v>1501</v>
      </c>
      <c r="P63" s="392"/>
    </row>
    <row r="64" spans="1:16" ht="71.25" x14ac:dyDescent="0.25">
      <c r="A64" s="372">
        <v>27</v>
      </c>
      <c r="B64" s="405" t="s">
        <v>1740</v>
      </c>
      <c r="C64" s="405" t="s">
        <v>1501</v>
      </c>
      <c r="D64" s="383" t="s">
        <v>1741</v>
      </c>
      <c r="E64" s="387" t="s">
        <v>1742</v>
      </c>
      <c r="F64" s="387" t="s">
        <v>1743</v>
      </c>
      <c r="G64" s="371" t="s">
        <v>1351</v>
      </c>
      <c r="H64" s="633">
        <v>45139</v>
      </c>
      <c r="I64" s="633">
        <v>45260</v>
      </c>
      <c r="J64" s="371" t="s">
        <v>1735</v>
      </c>
      <c r="K64" s="372" t="s">
        <v>1501</v>
      </c>
      <c r="L64" s="371" t="s">
        <v>475</v>
      </c>
      <c r="M64" s="371" t="s">
        <v>1501</v>
      </c>
      <c r="N64" s="371" t="s">
        <v>1501</v>
      </c>
      <c r="O64" s="371" t="s">
        <v>1501</v>
      </c>
      <c r="P64" s="392"/>
    </row>
    <row r="65" spans="1:16" ht="85.5" x14ac:dyDescent="0.25">
      <c r="A65" s="372">
        <v>28</v>
      </c>
      <c r="B65" s="374" t="s">
        <v>1744</v>
      </c>
      <c r="C65" s="374" t="s">
        <v>1745</v>
      </c>
      <c r="D65" s="383" t="s">
        <v>1746</v>
      </c>
      <c r="E65" s="387" t="s">
        <v>1747</v>
      </c>
      <c r="F65" s="387" t="s">
        <v>1748</v>
      </c>
      <c r="G65" s="371" t="s">
        <v>1380</v>
      </c>
      <c r="H65" s="633">
        <v>45170</v>
      </c>
      <c r="I65" s="687">
        <v>45443</v>
      </c>
      <c r="J65" s="371" t="s">
        <v>1735</v>
      </c>
      <c r="K65" s="372" t="s">
        <v>1501</v>
      </c>
      <c r="L65" s="371" t="s">
        <v>1501</v>
      </c>
      <c r="M65" s="371" t="s">
        <v>1501</v>
      </c>
      <c r="N65" s="371" t="s">
        <v>1501</v>
      </c>
      <c r="O65" s="371" t="s">
        <v>475</v>
      </c>
      <c r="P65" s="392"/>
    </row>
    <row r="66" spans="1:16" ht="90" customHeight="1" x14ac:dyDescent="0.25">
      <c r="A66" s="833">
        <v>29</v>
      </c>
      <c r="B66" s="1068" t="s">
        <v>1749</v>
      </c>
      <c r="C66" s="1046" t="s">
        <v>1750</v>
      </c>
      <c r="D66" s="1039" t="s">
        <v>1751</v>
      </c>
      <c r="E66" s="382" t="s">
        <v>1752</v>
      </c>
      <c r="F66" s="382" t="s">
        <v>1753</v>
      </c>
      <c r="G66" s="371" t="s">
        <v>1421</v>
      </c>
      <c r="H66" s="639">
        <v>44936</v>
      </c>
      <c r="I66" s="639">
        <v>45260</v>
      </c>
      <c r="J66" s="395" t="s">
        <v>1754</v>
      </c>
      <c r="K66" s="372" t="s">
        <v>977</v>
      </c>
      <c r="L66" s="372" t="s">
        <v>475</v>
      </c>
      <c r="M66" s="371" t="s">
        <v>1501</v>
      </c>
      <c r="N66" s="371" t="s">
        <v>1501</v>
      </c>
      <c r="O66" s="371" t="s">
        <v>1501</v>
      </c>
      <c r="P66" s="371"/>
    </row>
    <row r="67" spans="1:16" ht="42.75" x14ac:dyDescent="0.3">
      <c r="A67" s="833"/>
      <c r="B67" s="1068"/>
      <c r="C67" s="1046"/>
      <c r="D67" s="1039"/>
      <c r="E67" s="643" t="s">
        <v>1755</v>
      </c>
      <c r="F67" s="382" t="s">
        <v>1756</v>
      </c>
      <c r="G67" s="371" t="s">
        <v>1421</v>
      </c>
      <c r="H67" s="639">
        <v>45261</v>
      </c>
      <c r="I67" s="639">
        <v>45291</v>
      </c>
      <c r="J67" s="395" t="s">
        <v>1754</v>
      </c>
      <c r="K67" s="372" t="s">
        <v>1501</v>
      </c>
      <c r="L67" s="372" t="s">
        <v>475</v>
      </c>
      <c r="M67" s="371" t="s">
        <v>1501</v>
      </c>
      <c r="N67" s="371" t="s">
        <v>1501</v>
      </c>
      <c r="O67" s="371" t="s">
        <v>1501</v>
      </c>
      <c r="P67" s="371"/>
    </row>
    <row r="68" spans="1:16" ht="42.75" x14ac:dyDescent="0.25">
      <c r="A68" s="833"/>
      <c r="B68" s="1068"/>
      <c r="C68" s="1046"/>
      <c r="D68" s="1039"/>
      <c r="E68" s="387" t="s">
        <v>1757</v>
      </c>
      <c r="F68" s="382" t="s">
        <v>1758</v>
      </c>
      <c r="G68" s="371" t="s">
        <v>1421</v>
      </c>
      <c r="H68" s="639">
        <v>45292</v>
      </c>
      <c r="I68" s="639">
        <v>45534</v>
      </c>
      <c r="J68" s="395" t="s">
        <v>1754</v>
      </c>
      <c r="K68" s="371" t="s">
        <v>1519</v>
      </c>
      <c r="L68" s="371" t="s">
        <v>1501</v>
      </c>
      <c r="M68" s="371" t="s">
        <v>475</v>
      </c>
      <c r="N68" s="371" t="s">
        <v>1501</v>
      </c>
      <c r="O68" s="371" t="s">
        <v>1501</v>
      </c>
      <c r="P68" s="392"/>
    </row>
    <row r="69" spans="1:16" ht="42.75" x14ac:dyDescent="0.25">
      <c r="A69" s="833">
        <v>30</v>
      </c>
      <c r="B69" s="1071" t="s">
        <v>1759</v>
      </c>
      <c r="C69" s="1065" t="s">
        <v>977</v>
      </c>
      <c r="D69" s="1066" t="s">
        <v>1423</v>
      </c>
      <c r="E69" s="387" t="s">
        <v>1760</v>
      </c>
      <c r="F69" s="382" t="s">
        <v>1761</v>
      </c>
      <c r="G69" s="371" t="s">
        <v>1424</v>
      </c>
      <c r="H69" s="639">
        <v>45294</v>
      </c>
      <c r="I69" s="639">
        <v>45412</v>
      </c>
      <c r="J69" s="395" t="s">
        <v>1754</v>
      </c>
      <c r="K69" s="372" t="s">
        <v>1501</v>
      </c>
      <c r="L69" s="371" t="s">
        <v>1501</v>
      </c>
      <c r="M69" s="372" t="s">
        <v>475</v>
      </c>
      <c r="N69" s="371" t="s">
        <v>1501</v>
      </c>
      <c r="O69" s="371" t="s">
        <v>1501</v>
      </c>
      <c r="P69" s="392"/>
    </row>
    <row r="70" spans="1:16" ht="71.25" x14ac:dyDescent="0.25">
      <c r="A70" s="833"/>
      <c r="B70" s="1071"/>
      <c r="C70" s="1065"/>
      <c r="D70" s="1066"/>
      <c r="E70" s="382" t="s">
        <v>1762</v>
      </c>
      <c r="F70" s="387" t="s">
        <v>1763</v>
      </c>
      <c r="G70" s="371" t="s">
        <v>1424</v>
      </c>
      <c r="H70" s="639">
        <v>45296</v>
      </c>
      <c r="I70" s="639">
        <v>45534</v>
      </c>
      <c r="J70" s="395" t="s">
        <v>1754</v>
      </c>
      <c r="K70" s="372" t="s">
        <v>1501</v>
      </c>
      <c r="L70" s="371" t="s">
        <v>1501</v>
      </c>
      <c r="M70" s="372" t="s">
        <v>475</v>
      </c>
      <c r="N70" s="371" t="s">
        <v>1501</v>
      </c>
      <c r="O70" s="371" t="s">
        <v>1501</v>
      </c>
      <c r="P70" s="392"/>
    </row>
    <row r="71" spans="1:16" ht="45" customHeight="1" x14ac:dyDescent="0.25">
      <c r="A71" s="833">
        <v>31</v>
      </c>
      <c r="B71" s="1065" t="s">
        <v>1764</v>
      </c>
      <c r="C71" s="1065" t="s">
        <v>1686</v>
      </c>
      <c r="D71" s="1066" t="s">
        <v>1765</v>
      </c>
      <c r="E71" s="387" t="s">
        <v>1766</v>
      </c>
      <c r="F71" s="382" t="s">
        <v>1767</v>
      </c>
      <c r="G71" s="371" t="s">
        <v>1424</v>
      </c>
      <c r="H71" s="639">
        <v>44936</v>
      </c>
      <c r="I71" s="639">
        <v>45291</v>
      </c>
      <c r="J71" s="395" t="s">
        <v>1754</v>
      </c>
      <c r="K71" s="372" t="s">
        <v>1501</v>
      </c>
      <c r="L71" s="371" t="s">
        <v>1501</v>
      </c>
      <c r="M71" s="372" t="s">
        <v>475</v>
      </c>
      <c r="N71" s="371" t="s">
        <v>1501</v>
      </c>
      <c r="O71" s="371" t="s">
        <v>1501</v>
      </c>
      <c r="P71" s="392"/>
    </row>
    <row r="72" spans="1:16" ht="42.75" x14ac:dyDescent="0.25">
      <c r="A72" s="833"/>
      <c r="B72" s="1065"/>
      <c r="C72" s="1065"/>
      <c r="D72" s="1066"/>
      <c r="E72" s="387" t="s">
        <v>1768</v>
      </c>
      <c r="F72" s="387" t="s">
        <v>1769</v>
      </c>
      <c r="G72" s="371" t="s">
        <v>1424</v>
      </c>
      <c r="H72" s="639">
        <v>44936</v>
      </c>
      <c r="I72" s="639">
        <v>45291</v>
      </c>
      <c r="J72" s="395" t="s">
        <v>1754</v>
      </c>
      <c r="K72" s="372" t="s">
        <v>1501</v>
      </c>
      <c r="L72" s="371" t="s">
        <v>1501</v>
      </c>
      <c r="M72" s="372" t="s">
        <v>475</v>
      </c>
      <c r="N72" s="371" t="s">
        <v>1501</v>
      </c>
      <c r="O72" s="371" t="s">
        <v>1501</v>
      </c>
      <c r="P72" s="392"/>
    </row>
    <row r="73" spans="1:16" ht="60" customHeight="1" x14ac:dyDescent="0.25">
      <c r="A73" s="833">
        <v>32</v>
      </c>
      <c r="B73" s="1070" t="s">
        <v>1770</v>
      </c>
      <c r="C73" s="415" t="s">
        <v>1771</v>
      </c>
      <c r="D73" s="1039" t="s">
        <v>1772</v>
      </c>
      <c r="E73" s="382" t="s">
        <v>1773</v>
      </c>
      <c r="F73" s="382" t="s">
        <v>1774</v>
      </c>
      <c r="G73" s="831" t="s">
        <v>1351</v>
      </c>
      <c r="H73" s="639">
        <v>45302</v>
      </c>
      <c r="I73" s="395" t="s">
        <v>1775</v>
      </c>
      <c r="J73" s="389" t="s">
        <v>1776</v>
      </c>
      <c r="K73" s="372" t="s">
        <v>1501</v>
      </c>
      <c r="L73" s="371" t="s">
        <v>1501</v>
      </c>
      <c r="M73" s="371" t="s">
        <v>475</v>
      </c>
      <c r="N73" s="371" t="s">
        <v>1501</v>
      </c>
      <c r="O73" s="371" t="s">
        <v>1501</v>
      </c>
      <c r="P73" s="374" t="s">
        <v>1777</v>
      </c>
    </row>
    <row r="74" spans="1:16" ht="28.5" x14ac:dyDescent="0.3">
      <c r="A74" s="833"/>
      <c r="B74" s="1070"/>
      <c r="C74" s="1070" t="s">
        <v>1778</v>
      </c>
      <c r="D74" s="1044"/>
      <c r="E74" s="643" t="s">
        <v>1779</v>
      </c>
      <c r="F74" s="382" t="s">
        <v>1780</v>
      </c>
      <c r="G74" s="831"/>
      <c r="H74" s="639">
        <v>45302</v>
      </c>
      <c r="I74" s="395" t="s">
        <v>1781</v>
      </c>
      <c r="J74" s="395" t="s">
        <v>1782</v>
      </c>
      <c r="K74" s="372" t="s">
        <v>1501</v>
      </c>
      <c r="L74" s="371" t="s">
        <v>1501</v>
      </c>
      <c r="M74" s="371" t="s">
        <v>475</v>
      </c>
      <c r="N74" s="371" t="s">
        <v>1501</v>
      </c>
      <c r="O74" s="371" t="s">
        <v>1501</v>
      </c>
      <c r="P74" s="374" t="s">
        <v>1783</v>
      </c>
    </row>
    <row r="75" spans="1:16" ht="42.75" x14ac:dyDescent="0.3">
      <c r="A75" s="833"/>
      <c r="B75" s="1070"/>
      <c r="C75" s="1070"/>
      <c r="D75" s="1044"/>
      <c r="E75" s="643" t="s">
        <v>1784</v>
      </c>
      <c r="F75" s="387" t="s">
        <v>1785</v>
      </c>
      <c r="G75" s="831"/>
      <c r="H75" s="639">
        <v>45302</v>
      </c>
      <c r="I75" s="395" t="s">
        <v>1786</v>
      </c>
      <c r="J75" s="395" t="s">
        <v>1787</v>
      </c>
      <c r="K75" s="372" t="s">
        <v>1501</v>
      </c>
      <c r="L75" s="371" t="s">
        <v>1501</v>
      </c>
      <c r="M75" s="371" t="s">
        <v>475</v>
      </c>
      <c r="N75" s="371" t="s">
        <v>1501</v>
      </c>
      <c r="O75" s="371" t="s">
        <v>1501</v>
      </c>
      <c r="P75" s="374" t="s">
        <v>1783</v>
      </c>
    </row>
    <row r="76" spans="1:16" ht="57" x14ac:dyDescent="0.25">
      <c r="A76" s="833"/>
      <c r="B76" s="1070"/>
      <c r="C76" s="668" t="s">
        <v>1788</v>
      </c>
      <c r="D76" s="1040"/>
      <c r="E76" s="382" t="s">
        <v>1789</v>
      </c>
      <c r="F76" s="644" t="s">
        <v>1790</v>
      </c>
      <c r="G76" s="831"/>
      <c r="H76" s="639">
        <v>45302</v>
      </c>
      <c r="I76" s="395" t="s">
        <v>1786</v>
      </c>
      <c r="J76" s="389" t="s">
        <v>1791</v>
      </c>
      <c r="K76" s="372" t="s">
        <v>1501</v>
      </c>
      <c r="L76" s="371" t="s">
        <v>1501</v>
      </c>
      <c r="M76" s="371" t="s">
        <v>475</v>
      </c>
      <c r="N76" s="371" t="s">
        <v>1501</v>
      </c>
      <c r="O76" s="371" t="s">
        <v>1501</v>
      </c>
      <c r="P76" s="374" t="s">
        <v>1792</v>
      </c>
    </row>
    <row r="77" spans="1:16" ht="42.75" x14ac:dyDescent="0.25">
      <c r="A77" s="833">
        <v>33</v>
      </c>
      <c r="B77" s="1069" t="s">
        <v>1793</v>
      </c>
      <c r="C77" s="1070" t="s">
        <v>1794</v>
      </c>
      <c r="D77" s="1039" t="s">
        <v>1795</v>
      </c>
      <c r="E77" s="382" t="s">
        <v>1796</v>
      </c>
      <c r="F77" s="382" t="s">
        <v>1797</v>
      </c>
      <c r="G77" s="831" t="s">
        <v>1380</v>
      </c>
      <c r="H77" s="639">
        <v>45231</v>
      </c>
      <c r="I77" s="395" t="s">
        <v>1786</v>
      </c>
      <c r="J77" s="395" t="s">
        <v>1787</v>
      </c>
      <c r="K77" s="395" t="s">
        <v>1798</v>
      </c>
      <c r="L77" s="371" t="s">
        <v>1501</v>
      </c>
      <c r="M77" s="371" t="s">
        <v>475</v>
      </c>
      <c r="N77" s="371" t="s">
        <v>1501</v>
      </c>
      <c r="O77" s="371" t="s">
        <v>1501</v>
      </c>
      <c r="P77" s="374"/>
    </row>
    <row r="78" spans="1:16" ht="99.75" x14ac:dyDescent="0.25">
      <c r="A78" s="833"/>
      <c r="B78" s="1069"/>
      <c r="C78" s="1070"/>
      <c r="D78" s="1044"/>
      <c r="E78" s="635" t="s">
        <v>1799</v>
      </c>
      <c r="F78" s="382" t="s">
        <v>1800</v>
      </c>
      <c r="G78" s="831"/>
      <c r="H78" s="637">
        <v>45231</v>
      </c>
      <c r="I78" s="637">
        <v>45626</v>
      </c>
      <c r="J78" s="395" t="s">
        <v>1801</v>
      </c>
      <c r="K78" s="395" t="s">
        <v>1798</v>
      </c>
      <c r="L78" s="371" t="s">
        <v>1501</v>
      </c>
      <c r="M78" s="371" t="s">
        <v>1501</v>
      </c>
      <c r="N78" s="379" t="s">
        <v>1802</v>
      </c>
      <c r="O78" s="371" t="s">
        <v>1501</v>
      </c>
      <c r="P78" s="374" t="s">
        <v>1803</v>
      </c>
    </row>
    <row r="79" spans="1:16" ht="99.75" x14ac:dyDescent="0.25">
      <c r="A79" s="833"/>
      <c r="B79" s="1069"/>
      <c r="C79" s="1070"/>
      <c r="D79" s="1040"/>
      <c r="E79" s="382" t="s">
        <v>1804</v>
      </c>
      <c r="F79" s="382" t="s">
        <v>1805</v>
      </c>
      <c r="G79" s="831"/>
      <c r="H79" s="639">
        <v>45302</v>
      </c>
      <c r="I79" s="637">
        <v>45626</v>
      </c>
      <c r="J79" s="395" t="s">
        <v>1801</v>
      </c>
      <c r="K79" s="395" t="s">
        <v>1806</v>
      </c>
      <c r="L79" s="371" t="s">
        <v>1501</v>
      </c>
      <c r="M79" s="371" t="s">
        <v>1501</v>
      </c>
      <c r="N79" s="379" t="s">
        <v>1802</v>
      </c>
      <c r="O79" s="371" t="s">
        <v>1501</v>
      </c>
      <c r="P79" s="374" t="s">
        <v>1807</v>
      </c>
    </row>
    <row r="80" spans="1:16" ht="141.75" customHeight="1" x14ac:dyDescent="0.25">
      <c r="A80" s="372">
        <v>34</v>
      </c>
      <c r="B80" s="405" t="s">
        <v>1808</v>
      </c>
      <c r="C80" s="415" t="s">
        <v>977</v>
      </c>
      <c r="D80" s="383" t="s">
        <v>1809</v>
      </c>
      <c r="E80" s="387" t="s">
        <v>1810</v>
      </c>
      <c r="F80" s="382" t="s">
        <v>1811</v>
      </c>
      <c r="G80" s="371" t="s">
        <v>1421</v>
      </c>
      <c r="H80" s="637">
        <v>45292</v>
      </c>
      <c r="I80" s="637">
        <v>45626</v>
      </c>
      <c r="J80" s="395" t="s">
        <v>1801</v>
      </c>
      <c r="K80" s="395" t="s">
        <v>1787</v>
      </c>
      <c r="L80" s="395" t="s">
        <v>1501</v>
      </c>
      <c r="M80" s="395" t="s">
        <v>475</v>
      </c>
      <c r="N80" s="395" t="s">
        <v>1501</v>
      </c>
      <c r="O80" s="395" t="s">
        <v>1501</v>
      </c>
      <c r="P80" s="392"/>
    </row>
    <row r="81" spans="1:16" ht="71.25" x14ac:dyDescent="0.25">
      <c r="A81" s="833">
        <v>35</v>
      </c>
      <c r="B81" s="1070" t="s">
        <v>1812</v>
      </c>
      <c r="C81" s="1070" t="s">
        <v>1813</v>
      </c>
      <c r="D81" s="1066" t="s">
        <v>1814</v>
      </c>
      <c r="E81" s="382" t="s">
        <v>1815</v>
      </c>
      <c r="F81" s="387" t="s">
        <v>1816</v>
      </c>
      <c r="G81" s="371" t="s">
        <v>1421</v>
      </c>
      <c r="H81" s="639">
        <v>45293</v>
      </c>
      <c r="I81" s="395" t="s">
        <v>1817</v>
      </c>
      <c r="J81" s="389" t="s">
        <v>1818</v>
      </c>
      <c r="K81" s="372" t="s">
        <v>977</v>
      </c>
      <c r="L81" s="395" t="s">
        <v>1501</v>
      </c>
      <c r="M81" s="372" t="s">
        <v>475</v>
      </c>
      <c r="N81" s="395" t="s">
        <v>1501</v>
      </c>
      <c r="O81" s="395" t="s">
        <v>1501</v>
      </c>
      <c r="P81" s="392"/>
    </row>
    <row r="82" spans="1:16" ht="57" x14ac:dyDescent="0.3">
      <c r="A82" s="833"/>
      <c r="B82" s="1070"/>
      <c r="C82" s="1070"/>
      <c r="D82" s="1066"/>
      <c r="E82" s="643" t="s">
        <v>1819</v>
      </c>
      <c r="F82" s="387" t="s">
        <v>1820</v>
      </c>
      <c r="G82" s="371" t="s">
        <v>1421</v>
      </c>
      <c r="H82" s="639">
        <v>45293</v>
      </c>
      <c r="I82" s="395" t="s">
        <v>1817</v>
      </c>
      <c r="J82" s="389" t="s">
        <v>1801</v>
      </c>
      <c r="K82" s="372" t="s">
        <v>1501</v>
      </c>
      <c r="L82" s="395" t="s">
        <v>1501</v>
      </c>
      <c r="M82" s="372" t="s">
        <v>475</v>
      </c>
      <c r="N82" s="395" t="s">
        <v>1501</v>
      </c>
      <c r="O82" s="395" t="s">
        <v>1501</v>
      </c>
      <c r="P82" s="392"/>
    </row>
    <row r="83" spans="1:16" ht="90.75" customHeight="1" x14ac:dyDescent="0.25">
      <c r="A83" s="833">
        <v>36</v>
      </c>
      <c r="B83" s="1070" t="s">
        <v>1821</v>
      </c>
      <c r="C83" s="1069" t="s">
        <v>1822</v>
      </c>
      <c r="D83" s="1066" t="s">
        <v>1823</v>
      </c>
      <c r="E83" s="382" t="s">
        <v>1824</v>
      </c>
      <c r="F83" s="382" t="s">
        <v>1825</v>
      </c>
      <c r="G83" s="831" t="s">
        <v>311</v>
      </c>
      <c r="H83" s="645">
        <v>45302</v>
      </c>
      <c r="I83" s="389" t="s">
        <v>1817</v>
      </c>
      <c r="J83" s="389" t="s">
        <v>1801</v>
      </c>
      <c r="K83" s="389" t="s">
        <v>1826</v>
      </c>
      <c r="L83" s="395" t="s">
        <v>1501</v>
      </c>
      <c r="M83" s="395" t="s">
        <v>1501</v>
      </c>
      <c r="N83" s="389" t="s">
        <v>1827</v>
      </c>
      <c r="O83" s="395" t="s">
        <v>1501</v>
      </c>
      <c r="P83" s="831" t="s">
        <v>1828</v>
      </c>
    </row>
    <row r="84" spans="1:16" ht="53.25" customHeight="1" x14ac:dyDescent="0.25">
      <c r="A84" s="833"/>
      <c r="B84" s="1070"/>
      <c r="C84" s="1069"/>
      <c r="D84" s="1066"/>
      <c r="E84" s="382" t="s">
        <v>1829</v>
      </c>
      <c r="F84" s="382" t="s">
        <v>1830</v>
      </c>
      <c r="G84" s="831"/>
      <c r="H84" s="645">
        <v>45302</v>
      </c>
      <c r="I84" s="389" t="s">
        <v>1817</v>
      </c>
      <c r="J84" s="389" t="s">
        <v>1801</v>
      </c>
      <c r="K84" s="389" t="s">
        <v>1831</v>
      </c>
      <c r="L84" s="395" t="s">
        <v>1501</v>
      </c>
      <c r="M84" s="395" t="s">
        <v>1501</v>
      </c>
      <c r="N84" s="389" t="s">
        <v>1827</v>
      </c>
      <c r="O84" s="395" t="s">
        <v>1501</v>
      </c>
      <c r="P84" s="1054"/>
    </row>
    <row r="85" spans="1:16" ht="85.5" x14ac:dyDescent="0.25">
      <c r="A85" s="833"/>
      <c r="B85" s="1070"/>
      <c r="C85" s="1069"/>
      <c r="D85" s="1066"/>
      <c r="E85" s="382" t="s">
        <v>1832</v>
      </c>
      <c r="F85" s="382" t="s">
        <v>1833</v>
      </c>
      <c r="G85" s="831"/>
      <c r="H85" s="645">
        <v>44937</v>
      </c>
      <c r="I85" s="383" t="s">
        <v>1786</v>
      </c>
      <c r="J85" s="389" t="s">
        <v>1801</v>
      </c>
      <c r="K85" s="389" t="s">
        <v>1834</v>
      </c>
      <c r="L85" s="395" t="s">
        <v>1501</v>
      </c>
      <c r="M85" s="395" t="s">
        <v>1501</v>
      </c>
      <c r="N85" s="389" t="s">
        <v>1827</v>
      </c>
      <c r="O85" s="395" t="s">
        <v>1501</v>
      </c>
      <c r="P85" s="832"/>
    </row>
    <row r="86" spans="1:16" ht="114.75" customHeight="1" x14ac:dyDescent="0.25">
      <c r="A86" s="372">
        <v>37</v>
      </c>
      <c r="B86" s="415" t="s">
        <v>1835</v>
      </c>
      <c r="C86" s="415" t="s">
        <v>1836</v>
      </c>
      <c r="D86" s="383" t="s">
        <v>1837</v>
      </c>
      <c r="E86" s="382" t="s">
        <v>1838</v>
      </c>
      <c r="F86" s="382" t="s">
        <v>1839</v>
      </c>
      <c r="G86" s="371" t="s">
        <v>1353</v>
      </c>
      <c r="H86" s="645">
        <v>45296</v>
      </c>
      <c r="I86" s="639">
        <v>45351</v>
      </c>
      <c r="J86" s="389" t="s">
        <v>1801</v>
      </c>
      <c r="K86" s="389" t="s">
        <v>1840</v>
      </c>
      <c r="L86" s="395" t="s">
        <v>1501</v>
      </c>
      <c r="M86" s="395" t="s">
        <v>1501</v>
      </c>
      <c r="N86" s="395" t="s">
        <v>1501</v>
      </c>
      <c r="O86" s="372" t="s">
        <v>475</v>
      </c>
      <c r="P86" s="392"/>
    </row>
    <row r="87" spans="1:16" ht="71.25" x14ac:dyDescent="0.25">
      <c r="A87" s="833">
        <v>38</v>
      </c>
      <c r="B87" s="1072" t="s">
        <v>1841</v>
      </c>
      <c r="C87" s="1086" t="s">
        <v>977</v>
      </c>
      <c r="D87" s="1044" t="s">
        <v>1434</v>
      </c>
      <c r="E87" s="386" t="s">
        <v>1842</v>
      </c>
      <c r="F87" s="386" t="s">
        <v>1843</v>
      </c>
      <c r="G87" s="372" t="s">
        <v>1408</v>
      </c>
      <c r="H87" s="637">
        <v>45225</v>
      </c>
      <c r="I87" s="637">
        <v>45225</v>
      </c>
      <c r="J87" s="383" t="s">
        <v>1844</v>
      </c>
      <c r="K87" s="383" t="s">
        <v>1845</v>
      </c>
      <c r="L87" s="395" t="s">
        <v>475</v>
      </c>
      <c r="M87" s="383" t="s">
        <v>1501</v>
      </c>
      <c r="N87" s="395" t="s">
        <v>1501</v>
      </c>
      <c r="O87" s="395" t="s">
        <v>1501</v>
      </c>
      <c r="P87" s="432"/>
    </row>
    <row r="88" spans="1:16" ht="57" x14ac:dyDescent="0.25">
      <c r="A88" s="833"/>
      <c r="B88" s="1072"/>
      <c r="C88" s="1086"/>
      <c r="D88" s="1040"/>
      <c r="E88" s="386" t="s">
        <v>1846</v>
      </c>
      <c r="F88" s="386" t="s">
        <v>1847</v>
      </c>
      <c r="G88" s="371" t="s">
        <v>1408</v>
      </c>
      <c r="H88" s="637">
        <v>45231</v>
      </c>
      <c r="I88" s="637">
        <v>45412</v>
      </c>
      <c r="J88" s="383" t="s">
        <v>1848</v>
      </c>
      <c r="K88" s="383" t="s">
        <v>1849</v>
      </c>
      <c r="L88" s="395" t="s">
        <v>1501</v>
      </c>
      <c r="M88" s="383" t="s">
        <v>475</v>
      </c>
      <c r="N88" s="395" t="s">
        <v>1501</v>
      </c>
      <c r="O88" s="395" t="s">
        <v>1501</v>
      </c>
      <c r="P88" s="392"/>
    </row>
    <row r="89" spans="1:16" ht="57" x14ac:dyDescent="0.25">
      <c r="A89" s="833">
        <v>39</v>
      </c>
      <c r="B89" s="1065" t="s">
        <v>1850</v>
      </c>
      <c r="C89" s="1085" t="s">
        <v>1851</v>
      </c>
      <c r="D89" s="1066" t="s">
        <v>1437</v>
      </c>
      <c r="E89" s="387" t="s">
        <v>1852</v>
      </c>
      <c r="F89" s="387" t="s">
        <v>1853</v>
      </c>
      <c r="G89" s="383" t="s">
        <v>1438</v>
      </c>
      <c r="H89" s="637">
        <v>44935</v>
      </c>
      <c r="I89" s="637">
        <v>45289</v>
      </c>
      <c r="J89" s="389" t="s">
        <v>74</v>
      </c>
      <c r="K89" s="372" t="s">
        <v>977</v>
      </c>
      <c r="L89" s="395" t="s">
        <v>475</v>
      </c>
      <c r="M89" s="395" t="s">
        <v>1501</v>
      </c>
      <c r="N89" s="395" t="s">
        <v>1501</v>
      </c>
      <c r="O89" s="395" t="s">
        <v>1501</v>
      </c>
      <c r="P89" s="374" t="s">
        <v>1854</v>
      </c>
    </row>
    <row r="90" spans="1:16" ht="71.25" x14ac:dyDescent="0.25">
      <c r="A90" s="833"/>
      <c r="B90" s="1065"/>
      <c r="C90" s="1085"/>
      <c r="D90" s="1066"/>
      <c r="E90" s="387" t="s">
        <v>1855</v>
      </c>
      <c r="F90" s="387" t="s">
        <v>1856</v>
      </c>
      <c r="G90" s="383" t="s">
        <v>1438</v>
      </c>
      <c r="H90" s="637">
        <v>45306</v>
      </c>
      <c r="I90" s="637">
        <v>45351</v>
      </c>
      <c r="J90" s="1076" t="s">
        <v>74</v>
      </c>
      <c r="K90" s="372" t="s">
        <v>977</v>
      </c>
      <c r="L90" s="395" t="s">
        <v>1501</v>
      </c>
      <c r="M90" s="395" t="s">
        <v>475</v>
      </c>
      <c r="N90" s="395" t="s">
        <v>1501</v>
      </c>
      <c r="O90" s="395" t="s">
        <v>1501</v>
      </c>
      <c r="P90" s="374" t="s">
        <v>1854</v>
      </c>
    </row>
    <row r="91" spans="1:16" ht="42.75" x14ac:dyDescent="0.25">
      <c r="A91" s="833"/>
      <c r="B91" s="1065"/>
      <c r="C91" s="1085"/>
      <c r="D91" s="1066"/>
      <c r="E91" s="387" t="s">
        <v>1857</v>
      </c>
      <c r="F91" s="387" t="s">
        <v>1858</v>
      </c>
      <c r="G91" s="383" t="s">
        <v>1438</v>
      </c>
      <c r="H91" s="637">
        <v>45306</v>
      </c>
      <c r="I91" s="637">
        <v>45291</v>
      </c>
      <c r="J91" s="1076"/>
      <c r="K91" s="372" t="s">
        <v>977</v>
      </c>
      <c r="L91" s="395" t="s">
        <v>1501</v>
      </c>
      <c r="M91" s="395" t="s">
        <v>1501</v>
      </c>
      <c r="N91" s="665" t="s">
        <v>1859</v>
      </c>
      <c r="O91" s="383" t="s">
        <v>475</v>
      </c>
      <c r="P91" s="374" t="s">
        <v>2229</v>
      </c>
    </row>
    <row r="92" spans="1:16" ht="57" x14ac:dyDescent="0.25">
      <c r="A92" s="372">
        <v>40</v>
      </c>
      <c r="B92" s="415" t="s">
        <v>1860</v>
      </c>
      <c r="C92" s="405" t="s">
        <v>977</v>
      </c>
      <c r="D92" s="383" t="s">
        <v>1440</v>
      </c>
      <c r="E92" s="387" t="s">
        <v>1861</v>
      </c>
      <c r="F92" s="387" t="s">
        <v>1862</v>
      </c>
      <c r="G92" s="383" t="s">
        <v>1351</v>
      </c>
      <c r="H92" s="637">
        <v>44935</v>
      </c>
      <c r="I92" s="637">
        <v>45230</v>
      </c>
      <c r="J92" s="389" t="s">
        <v>74</v>
      </c>
      <c r="K92" s="372" t="s">
        <v>977</v>
      </c>
      <c r="L92" s="395" t="s">
        <v>1501</v>
      </c>
      <c r="M92" s="395" t="s">
        <v>1501</v>
      </c>
      <c r="N92" s="395" t="s">
        <v>1501</v>
      </c>
      <c r="O92" s="383" t="s">
        <v>475</v>
      </c>
      <c r="P92" s="392"/>
    </row>
    <row r="93" spans="1:16" ht="28.5" x14ac:dyDescent="0.25">
      <c r="A93" s="833">
        <v>41</v>
      </c>
      <c r="B93" s="1070" t="s">
        <v>1863</v>
      </c>
      <c r="C93" s="1065" t="s">
        <v>1501</v>
      </c>
      <c r="D93" s="1066" t="s">
        <v>1442</v>
      </c>
      <c r="E93" s="387" t="s">
        <v>1864</v>
      </c>
      <c r="F93" s="382" t="s">
        <v>1865</v>
      </c>
      <c r="G93" s="383" t="s">
        <v>1443</v>
      </c>
      <c r="H93" s="637">
        <v>45292</v>
      </c>
      <c r="I93" s="637">
        <v>45380</v>
      </c>
      <c r="J93" s="389" t="s">
        <v>74</v>
      </c>
      <c r="K93" s="372" t="s">
        <v>977</v>
      </c>
      <c r="L93" s="395" t="s">
        <v>1501</v>
      </c>
      <c r="M93" s="372" t="s">
        <v>475</v>
      </c>
      <c r="N93" s="395" t="s">
        <v>1501</v>
      </c>
      <c r="O93" s="395" t="s">
        <v>1501</v>
      </c>
      <c r="P93" s="392"/>
    </row>
    <row r="94" spans="1:16" ht="28.5" x14ac:dyDescent="0.25">
      <c r="A94" s="833"/>
      <c r="B94" s="1070"/>
      <c r="C94" s="1065"/>
      <c r="D94" s="1066"/>
      <c r="E94" s="387" t="s">
        <v>1866</v>
      </c>
      <c r="F94" s="382" t="s">
        <v>1867</v>
      </c>
      <c r="G94" s="383" t="s">
        <v>1443</v>
      </c>
      <c r="H94" s="639">
        <v>45383</v>
      </c>
      <c r="I94" s="395" t="s">
        <v>1868</v>
      </c>
      <c r="J94" s="389" t="s">
        <v>74</v>
      </c>
      <c r="K94" s="389" t="s">
        <v>71</v>
      </c>
      <c r="L94" s="395" t="s">
        <v>1501</v>
      </c>
      <c r="M94" s="389" t="s">
        <v>475</v>
      </c>
      <c r="N94" s="395" t="s">
        <v>1501</v>
      </c>
      <c r="O94" s="395" t="s">
        <v>1501</v>
      </c>
      <c r="P94" s="392"/>
    </row>
    <row r="95" spans="1:16" ht="28.5" x14ac:dyDescent="0.25">
      <c r="A95" s="833"/>
      <c r="B95" s="1070"/>
      <c r="C95" s="1065"/>
      <c r="D95" s="1066"/>
      <c r="E95" s="387" t="s">
        <v>1869</v>
      </c>
      <c r="F95" s="382" t="s">
        <v>1870</v>
      </c>
      <c r="G95" s="383" t="s">
        <v>1443</v>
      </c>
      <c r="H95" s="639">
        <v>45413</v>
      </c>
      <c r="I95" s="637">
        <v>45642</v>
      </c>
      <c r="J95" s="389" t="s">
        <v>74</v>
      </c>
      <c r="K95" s="389" t="s">
        <v>71</v>
      </c>
      <c r="L95" s="395" t="s">
        <v>1501</v>
      </c>
      <c r="M95" s="389" t="s">
        <v>475</v>
      </c>
      <c r="N95" s="395" t="s">
        <v>1501</v>
      </c>
      <c r="O95" s="395" t="s">
        <v>1501</v>
      </c>
      <c r="P95" s="392"/>
    </row>
    <row r="96" spans="1:16" ht="108.75" customHeight="1" x14ac:dyDescent="0.3">
      <c r="A96" s="833">
        <v>42</v>
      </c>
      <c r="B96" s="1070" t="s">
        <v>1871</v>
      </c>
      <c r="C96" s="1065" t="s">
        <v>1501</v>
      </c>
      <c r="D96" s="1076" t="s">
        <v>1872</v>
      </c>
      <c r="E96" s="643" t="s">
        <v>1873</v>
      </c>
      <c r="F96" s="382" t="s">
        <v>1874</v>
      </c>
      <c r="G96" s="1057" t="s">
        <v>1351</v>
      </c>
      <c r="H96" s="639">
        <v>45306</v>
      </c>
      <c r="I96" s="639">
        <v>45351</v>
      </c>
      <c r="J96" s="389" t="s">
        <v>1875</v>
      </c>
      <c r="K96" s="372" t="s">
        <v>977</v>
      </c>
      <c r="L96" s="395" t="s">
        <v>1501</v>
      </c>
      <c r="M96" s="395" t="s">
        <v>1501</v>
      </c>
      <c r="N96" s="389" t="s">
        <v>1876</v>
      </c>
      <c r="O96" s="389" t="s">
        <v>1501</v>
      </c>
      <c r="P96" s="831" t="s">
        <v>1877</v>
      </c>
    </row>
    <row r="97" spans="1:16" ht="42.75" x14ac:dyDescent="0.3">
      <c r="A97" s="833"/>
      <c r="B97" s="1070"/>
      <c r="C97" s="1065"/>
      <c r="D97" s="1076"/>
      <c r="E97" s="643" t="s">
        <v>1878</v>
      </c>
      <c r="F97" s="382" t="s">
        <v>1879</v>
      </c>
      <c r="G97" s="1057"/>
      <c r="H97" s="639">
        <v>45314</v>
      </c>
      <c r="I97" s="639">
        <v>45351</v>
      </c>
      <c r="J97" s="389" t="s">
        <v>1875</v>
      </c>
      <c r="K97" s="372" t="s">
        <v>977</v>
      </c>
      <c r="L97" s="395" t="s">
        <v>1501</v>
      </c>
      <c r="M97" s="395" t="s">
        <v>1501</v>
      </c>
      <c r="N97" s="395" t="s">
        <v>1501</v>
      </c>
      <c r="O97" s="389" t="s">
        <v>475</v>
      </c>
      <c r="P97" s="1054"/>
    </row>
    <row r="98" spans="1:16" ht="42.75" x14ac:dyDescent="0.3">
      <c r="A98" s="833"/>
      <c r="B98" s="1070"/>
      <c r="C98" s="1065"/>
      <c r="D98" s="1076"/>
      <c r="E98" s="643" t="s">
        <v>1880</v>
      </c>
      <c r="F98" s="382" t="s">
        <v>1881</v>
      </c>
      <c r="G98" s="1057"/>
      <c r="H98" s="639">
        <v>45474</v>
      </c>
      <c r="I98" s="639">
        <v>45638</v>
      </c>
      <c r="J98" s="389" t="s">
        <v>1875</v>
      </c>
      <c r="K98" s="372" t="s">
        <v>977</v>
      </c>
      <c r="L98" s="395" t="s">
        <v>1501</v>
      </c>
      <c r="M98" s="395" t="s">
        <v>1501</v>
      </c>
      <c r="N98" s="395" t="s">
        <v>1501</v>
      </c>
      <c r="O98" s="389" t="s">
        <v>475</v>
      </c>
      <c r="P98" s="832"/>
    </row>
    <row r="99" spans="1:16" ht="45" customHeight="1" x14ac:dyDescent="0.3">
      <c r="A99" s="833">
        <v>43</v>
      </c>
      <c r="B99" s="1070" t="s">
        <v>1882</v>
      </c>
      <c r="C99" s="1069" t="s">
        <v>1883</v>
      </c>
      <c r="D99" s="1066" t="s">
        <v>1884</v>
      </c>
      <c r="E99" s="643" t="s">
        <v>1885</v>
      </c>
      <c r="F99" s="382" t="s">
        <v>1886</v>
      </c>
      <c r="G99" s="1057" t="s">
        <v>311</v>
      </c>
      <c r="H99" s="639">
        <v>45323</v>
      </c>
      <c r="I99" s="639">
        <v>45641</v>
      </c>
      <c r="J99" s="389" t="s">
        <v>1887</v>
      </c>
      <c r="K99" s="372" t="s">
        <v>977</v>
      </c>
      <c r="L99" s="395" t="s">
        <v>1501</v>
      </c>
      <c r="M99" s="395" t="s">
        <v>475</v>
      </c>
      <c r="N99" s="395" t="s">
        <v>1501</v>
      </c>
      <c r="O99" s="389" t="s">
        <v>1501</v>
      </c>
      <c r="P99" s="831" t="s">
        <v>1888</v>
      </c>
    </row>
    <row r="100" spans="1:16" ht="28.5" x14ac:dyDescent="0.3">
      <c r="A100" s="833"/>
      <c r="B100" s="1070"/>
      <c r="C100" s="1069"/>
      <c r="D100" s="1066"/>
      <c r="E100" s="643" t="s">
        <v>1889</v>
      </c>
      <c r="F100" s="382" t="s">
        <v>1890</v>
      </c>
      <c r="G100" s="1057"/>
      <c r="H100" s="639">
        <v>45293</v>
      </c>
      <c r="I100" s="639">
        <v>45641</v>
      </c>
      <c r="J100" s="389" t="s">
        <v>1887</v>
      </c>
      <c r="K100" s="372" t="s">
        <v>977</v>
      </c>
      <c r="L100" s="395" t="s">
        <v>1501</v>
      </c>
      <c r="M100" s="395" t="s">
        <v>475</v>
      </c>
      <c r="N100" s="395" t="s">
        <v>1501</v>
      </c>
      <c r="O100" s="389" t="s">
        <v>1501</v>
      </c>
      <c r="P100" s="1054"/>
    </row>
    <row r="101" spans="1:16" ht="28.5" x14ac:dyDescent="0.3">
      <c r="A101" s="833"/>
      <c r="B101" s="1070"/>
      <c r="C101" s="1069"/>
      <c r="D101" s="1066"/>
      <c r="E101" s="643" t="s">
        <v>1891</v>
      </c>
      <c r="F101" s="382" t="s">
        <v>1892</v>
      </c>
      <c r="G101" s="1057"/>
      <c r="H101" s="639">
        <v>45293</v>
      </c>
      <c r="I101" s="639">
        <v>45641</v>
      </c>
      <c r="J101" s="389" t="s">
        <v>1887</v>
      </c>
      <c r="K101" s="372" t="s">
        <v>977</v>
      </c>
      <c r="L101" s="395" t="s">
        <v>1501</v>
      </c>
      <c r="M101" s="395" t="s">
        <v>475</v>
      </c>
      <c r="N101" s="395" t="s">
        <v>1501</v>
      </c>
      <c r="O101" s="389" t="s">
        <v>1501</v>
      </c>
      <c r="P101" s="1054"/>
    </row>
    <row r="102" spans="1:16" ht="28.5" x14ac:dyDescent="0.3">
      <c r="A102" s="833"/>
      <c r="B102" s="1070"/>
      <c r="C102" s="1069"/>
      <c r="D102" s="1066"/>
      <c r="E102" s="643" t="s">
        <v>1893</v>
      </c>
      <c r="F102" s="382" t="s">
        <v>1894</v>
      </c>
      <c r="G102" s="1057"/>
      <c r="H102" s="639">
        <v>45293</v>
      </c>
      <c r="I102" s="639">
        <v>45641</v>
      </c>
      <c r="J102" s="389" t="s">
        <v>1887</v>
      </c>
      <c r="K102" s="372" t="s">
        <v>977</v>
      </c>
      <c r="L102" s="395" t="s">
        <v>1501</v>
      </c>
      <c r="M102" s="395" t="s">
        <v>475</v>
      </c>
      <c r="N102" s="395" t="s">
        <v>1501</v>
      </c>
      <c r="O102" s="389" t="s">
        <v>1501</v>
      </c>
      <c r="P102" s="1054"/>
    </row>
    <row r="103" spans="1:16" ht="28.5" x14ac:dyDescent="0.3">
      <c r="A103" s="833"/>
      <c r="B103" s="1070"/>
      <c r="C103" s="1069"/>
      <c r="D103" s="1066"/>
      <c r="E103" s="638" t="s">
        <v>1895</v>
      </c>
      <c r="F103" s="382" t="s">
        <v>1896</v>
      </c>
      <c r="G103" s="1057"/>
      <c r="H103" s="639">
        <v>45293</v>
      </c>
      <c r="I103" s="639">
        <v>45641</v>
      </c>
      <c r="J103" s="389" t="s">
        <v>1887</v>
      </c>
      <c r="K103" s="372" t="s">
        <v>977</v>
      </c>
      <c r="L103" s="395" t="s">
        <v>1501</v>
      </c>
      <c r="M103" s="395" t="s">
        <v>1501</v>
      </c>
      <c r="N103" s="395" t="s">
        <v>1501</v>
      </c>
      <c r="O103" s="389" t="s">
        <v>1501</v>
      </c>
      <c r="P103" s="832"/>
    </row>
    <row r="104" spans="1:16" ht="75" customHeight="1" x14ac:dyDescent="0.3">
      <c r="A104" s="833">
        <v>44</v>
      </c>
      <c r="B104" s="1070" t="s">
        <v>1897</v>
      </c>
      <c r="C104" s="1070" t="s">
        <v>1898</v>
      </c>
      <c r="D104" s="1066" t="s">
        <v>1899</v>
      </c>
      <c r="E104" s="643" t="s">
        <v>1900</v>
      </c>
      <c r="F104" s="387" t="s">
        <v>1901</v>
      </c>
      <c r="G104" s="1057" t="s">
        <v>1351</v>
      </c>
      <c r="H104" s="646">
        <v>45293</v>
      </c>
      <c r="I104" s="646">
        <v>45641</v>
      </c>
      <c r="J104" s="389" t="s">
        <v>1902</v>
      </c>
      <c r="K104" s="372" t="s">
        <v>977</v>
      </c>
      <c r="L104" s="395" t="s">
        <v>1501</v>
      </c>
      <c r="M104" s="395" t="s">
        <v>1501</v>
      </c>
      <c r="N104" s="395" t="s">
        <v>1501</v>
      </c>
      <c r="O104" s="368" t="s">
        <v>475</v>
      </c>
      <c r="P104" s="831" t="s">
        <v>1903</v>
      </c>
    </row>
    <row r="105" spans="1:16" ht="57" x14ac:dyDescent="0.25">
      <c r="A105" s="833"/>
      <c r="B105" s="1070"/>
      <c r="C105" s="1070"/>
      <c r="D105" s="1066"/>
      <c r="E105" s="382" t="s">
        <v>1904</v>
      </c>
      <c r="F105" s="387" t="s">
        <v>1905</v>
      </c>
      <c r="G105" s="1057"/>
      <c r="H105" s="646">
        <v>45293</v>
      </c>
      <c r="I105" s="646">
        <v>45641</v>
      </c>
      <c r="J105" s="389" t="s">
        <v>1902</v>
      </c>
      <c r="K105" s="372" t="s">
        <v>977</v>
      </c>
      <c r="L105" s="395" t="s">
        <v>1501</v>
      </c>
      <c r="M105" s="395" t="s">
        <v>1501</v>
      </c>
      <c r="N105" s="395" t="s">
        <v>1501</v>
      </c>
      <c r="O105" s="368" t="s">
        <v>475</v>
      </c>
      <c r="P105" s="1054"/>
    </row>
    <row r="106" spans="1:16" ht="57" x14ac:dyDescent="0.3">
      <c r="A106" s="833"/>
      <c r="B106" s="1070"/>
      <c r="C106" s="1070"/>
      <c r="D106" s="1066"/>
      <c r="E106" s="643" t="s">
        <v>1906</v>
      </c>
      <c r="F106" s="387" t="s">
        <v>1907</v>
      </c>
      <c r="G106" s="1057"/>
      <c r="H106" s="646">
        <v>45293</v>
      </c>
      <c r="I106" s="646">
        <v>45641</v>
      </c>
      <c r="J106" s="389" t="s">
        <v>1902</v>
      </c>
      <c r="K106" s="372" t="s">
        <v>977</v>
      </c>
      <c r="L106" s="395" t="s">
        <v>1501</v>
      </c>
      <c r="M106" s="395" t="s">
        <v>1501</v>
      </c>
      <c r="N106" s="395" t="s">
        <v>1501</v>
      </c>
      <c r="O106" s="368" t="s">
        <v>475</v>
      </c>
      <c r="P106" s="1054"/>
    </row>
    <row r="107" spans="1:16" ht="57" x14ac:dyDescent="0.3">
      <c r="A107" s="833"/>
      <c r="B107" s="1070"/>
      <c r="C107" s="1070"/>
      <c r="D107" s="1066"/>
      <c r="E107" s="643" t="s">
        <v>1908</v>
      </c>
      <c r="F107" s="387" t="s">
        <v>1909</v>
      </c>
      <c r="G107" s="1057"/>
      <c r="H107" s="646">
        <v>45293</v>
      </c>
      <c r="I107" s="646">
        <v>45380</v>
      </c>
      <c r="J107" s="389" t="s">
        <v>1902</v>
      </c>
      <c r="K107" s="372" t="s">
        <v>977</v>
      </c>
      <c r="L107" s="395" t="s">
        <v>1501</v>
      </c>
      <c r="M107" s="395" t="s">
        <v>1501</v>
      </c>
      <c r="N107" s="395" t="s">
        <v>1501</v>
      </c>
      <c r="O107" s="368" t="s">
        <v>475</v>
      </c>
      <c r="P107" s="1054"/>
    </row>
    <row r="108" spans="1:16" ht="57" x14ac:dyDescent="0.25">
      <c r="A108" s="833"/>
      <c r="B108" s="1070"/>
      <c r="C108" s="1070"/>
      <c r="D108" s="1066"/>
      <c r="E108" s="382" t="s">
        <v>1910</v>
      </c>
      <c r="F108" s="387" t="s">
        <v>1911</v>
      </c>
      <c r="G108" s="1057"/>
      <c r="H108" s="646">
        <v>45293</v>
      </c>
      <c r="I108" s="646">
        <v>45641</v>
      </c>
      <c r="J108" s="389" t="s">
        <v>1902</v>
      </c>
      <c r="K108" s="372" t="s">
        <v>977</v>
      </c>
      <c r="L108" s="395" t="s">
        <v>1501</v>
      </c>
      <c r="M108" s="395" t="s">
        <v>1501</v>
      </c>
      <c r="N108" s="395" t="s">
        <v>1501</v>
      </c>
      <c r="O108" s="368" t="s">
        <v>475</v>
      </c>
      <c r="P108" s="1054"/>
    </row>
    <row r="109" spans="1:16" ht="57" x14ac:dyDescent="0.25">
      <c r="A109" s="833"/>
      <c r="B109" s="1070"/>
      <c r="C109" s="1070"/>
      <c r="D109" s="1066"/>
      <c r="E109" s="382" t="s">
        <v>1912</v>
      </c>
      <c r="F109" s="387" t="s">
        <v>1913</v>
      </c>
      <c r="G109" s="1057"/>
      <c r="H109" s="637">
        <v>45293</v>
      </c>
      <c r="I109" s="637">
        <v>45641</v>
      </c>
      <c r="J109" s="389" t="s">
        <v>1902</v>
      </c>
      <c r="K109" s="372" t="s">
        <v>977</v>
      </c>
      <c r="L109" s="395" t="s">
        <v>1501</v>
      </c>
      <c r="M109" s="395" t="s">
        <v>1501</v>
      </c>
      <c r="N109" s="371" t="s">
        <v>1876</v>
      </c>
      <c r="O109" s="395" t="s">
        <v>1501</v>
      </c>
      <c r="P109" s="832"/>
    </row>
    <row r="110" spans="1:16" ht="68.25" customHeight="1" x14ac:dyDescent="0.25">
      <c r="A110" s="833">
        <v>45</v>
      </c>
      <c r="B110" s="1065" t="s">
        <v>1914</v>
      </c>
      <c r="C110" s="1067" t="s">
        <v>1915</v>
      </c>
      <c r="D110" s="1066" t="s">
        <v>1916</v>
      </c>
      <c r="E110" s="632" t="s">
        <v>1917</v>
      </c>
      <c r="F110" s="386" t="s">
        <v>1918</v>
      </c>
      <c r="G110" s="831" t="s">
        <v>1351</v>
      </c>
      <c r="H110" s="422">
        <v>45170</v>
      </c>
      <c r="I110" s="422">
        <v>45199</v>
      </c>
      <c r="J110" s="392" t="s">
        <v>1919</v>
      </c>
      <c r="K110" s="372" t="s">
        <v>977</v>
      </c>
      <c r="L110" s="372" t="s">
        <v>475</v>
      </c>
      <c r="M110" s="372" t="s">
        <v>1501</v>
      </c>
      <c r="N110" s="372" t="s">
        <v>1501</v>
      </c>
      <c r="O110" s="372" t="s">
        <v>1501</v>
      </c>
      <c r="P110" s="831" t="s">
        <v>1920</v>
      </c>
    </row>
    <row r="111" spans="1:16" ht="43.5" customHeight="1" x14ac:dyDescent="0.25">
      <c r="A111" s="833"/>
      <c r="B111" s="1065"/>
      <c r="C111" s="1067"/>
      <c r="D111" s="1066"/>
      <c r="E111" s="632" t="s">
        <v>1921</v>
      </c>
      <c r="F111" s="386" t="s">
        <v>1922</v>
      </c>
      <c r="G111" s="831"/>
      <c r="H111" s="422">
        <v>45170</v>
      </c>
      <c r="I111" s="422">
        <v>45199</v>
      </c>
      <c r="J111" s="392" t="s">
        <v>1919</v>
      </c>
      <c r="K111" s="372" t="s">
        <v>977</v>
      </c>
      <c r="L111" s="372" t="s">
        <v>475</v>
      </c>
      <c r="M111" s="372" t="s">
        <v>1501</v>
      </c>
      <c r="N111" s="372" t="s">
        <v>1501</v>
      </c>
      <c r="O111" s="372" t="s">
        <v>1501</v>
      </c>
      <c r="P111" s="1054"/>
    </row>
    <row r="112" spans="1:16" ht="45.75" customHeight="1" x14ac:dyDescent="0.25">
      <c r="A112" s="833"/>
      <c r="B112" s="1065"/>
      <c r="C112" s="1067"/>
      <c r="D112" s="1066"/>
      <c r="E112" s="632" t="s">
        <v>1923</v>
      </c>
      <c r="F112" s="386" t="s">
        <v>1924</v>
      </c>
      <c r="G112" s="831"/>
      <c r="H112" s="422">
        <v>45200</v>
      </c>
      <c r="I112" s="422">
        <v>45230</v>
      </c>
      <c r="J112" s="392" t="s">
        <v>1919</v>
      </c>
      <c r="K112" s="372" t="s">
        <v>977</v>
      </c>
      <c r="L112" s="372" t="s">
        <v>475</v>
      </c>
      <c r="M112" s="372" t="s">
        <v>1501</v>
      </c>
      <c r="N112" s="372" t="s">
        <v>1501</v>
      </c>
      <c r="O112" s="372" t="s">
        <v>1501</v>
      </c>
      <c r="P112" s="832"/>
    </row>
    <row r="113" spans="1:16" ht="109.5" customHeight="1" x14ac:dyDescent="0.25">
      <c r="A113" s="833">
        <v>46</v>
      </c>
      <c r="B113" s="1046" t="s">
        <v>1925</v>
      </c>
      <c r="C113" s="1046" t="s">
        <v>2278</v>
      </c>
      <c r="D113" s="1039" t="s">
        <v>1926</v>
      </c>
      <c r="E113" s="387" t="s">
        <v>1927</v>
      </c>
      <c r="F113" s="387" t="s">
        <v>1928</v>
      </c>
      <c r="G113" s="383" t="s">
        <v>1443</v>
      </c>
      <c r="H113" s="647">
        <v>45199</v>
      </c>
      <c r="I113" s="422">
        <v>45366</v>
      </c>
      <c r="J113" s="648" t="s">
        <v>1844</v>
      </c>
      <c r="K113" s="372" t="s">
        <v>977</v>
      </c>
      <c r="L113" s="372" t="s">
        <v>1929</v>
      </c>
      <c r="M113" s="372" t="s">
        <v>1929</v>
      </c>
      <c r="N113" s="383" t="s">
        <v>1930</v>
      </c>
      <c r="O113" s="372" t="s">
        <v>1929</v>
      </c>
      <c r="P113" s="432" t="s">
        <v>1931</v>
      </c>
    </row>
    <row r="114" spans="1:16" ht="80.25" customHeight="1" x14ac:dyDescent="0.25">
      <c r="A114" s="833"/>
      <c r="B114" s="1046"/>
      <c r="C114" s="1046"/>
      <c r="D114" s="1039"/>
      <c r="E114" s="649" t="s">
        <v>1932</v>
      </c>
      <c r="F114" s="649" t="s">
        <v>1933</v>
      </c>
      <c r="G114" s="383" t="s">
        <v>1443</v>
      </c>
      <c r="H114" s="647">
        <v>45199</v>
      </c>
      <c r="I114" s="422">
        <v>45366</v>
      </c>
      <c r="J114" s="648" t="s">
        <v>1844</v>
      </c>
      <c r="K114" s="372" t="s">
        <v>977</v>
      </c>
      <c r="L114" s="372" t="s">
        <v>1929</v>
      </c>
      <c r="M114" s="372" t="s">
        <v>1929</v>
      </c>
      <c r="N114" s="383" t="s">
        <v>1930</v>
      </c>
      <c r="O114" s="372" t="s">
        <v>1929</v>
      </c>
      <c r="P114" s="432" t="s">
        <v>1934</v>
      </c>
    </row>
    <row r="115" spans="1:16" ht="77.25" customHeight="1" x14ac:dyDescent="0.25">
      <c r="A115" s="833">
        <v>47</v>
      </c>
      <c r="B115" s="1048" t="s">
        <v>1935</v>
      </c>
      <c r="C115" s="1048" t="s">
        <v>1501</v>
      </c>
      <c r="D115" s="1039" t="s">
        <v>1936</v>
      </c>
      <c r="E115" s="650" t="s">
        <v>1937</v>
      </c>
      <c r="F115" s="386" t="s">
        <v>1938</v>
      </c>
      <c r="G115" s="383" t="s">
        <v>1443</v>
      </c>
      <c r="H115" s="647">
        <v>45292</v>
      </c>
      <c r="I115" s="647" t="s">
        <v>1939</v>
      </c>
      <c r="J115" s="427" t="s">
        <v>1844</v>
      </c>
      <c r="K115" s="372" t="s">
        <v>977</v>
      </c>
      <c r="L115" s="372" t="s">
        <v>1929</v>
      </c>
      <c r="M115" s="372" t="s">
        <v>475</v>
      </c>
      <c r="N115" s="372" t="s">
        <v>1929</v>
      </c>
      <c r="O115" s="372" t="s">
        <v>1929</v>
      </c>
      <c r="P115" s="432" t="s">
        <v>1940</v>
      </c>
    </row>
    <row r="116" spans="1:16" ht="81.75" customHeight="1" x14ac:dyDescent="0.25">
      <c r="A116" s="833"/>
      <c r="B116" s="1048"/>
      <c r="C116" s="1048"/>
      <c r="D116" s="1039"/>
      <c r="E116" s="650" t="s">
        <v>1941</v>
      </c>
      <c r="F116" s="386" t="s">
        <v>1942</v>
      </c>
      <c r="G116" s="383" t="s">
        <v>1443</v>
      </c>
      <c r="H116" s="647">
        <v>45334</v>
      </c>
      <c r="I116" s="647" t="s">
        <v>1939</v>
      </c>
      <c r="J116" s="427" t="s">
        <v>1844</v>
      </c>
      <c r="K116" s="372" t="s">
        <v>977</v>
      </c>
      <c r="L116" s="372" t="s">
        <v>1929</v>
      </c>
      <c r="M116" s="372" t="s">
        <v>475</v>
      </c>
      <c r="N116" s="372" t="s">
        <v>1929</v>
      </c>
      <c r="O116" s="372" t="s">
        <v>1929</v>
      </c>
      <c r="P116" s="432" t="s">
        <v>1943</v>
      </c>
    </row>
    <row r="117" spans="1:16" ht="112.5" customHeight="1" x14ac:dyDescent="0.25">
      <c r="A117" s="372">
        <v>48</v>
      </c>
      <c r="B117" s="374" t="s">
        <v>1944</v>
      </c>
      <c r="C117" s="374" t="s">
        <v>1501</v>
      </c>
      <c r="D117" s="383" t="s">
        <v>1945</v>
      </c>
      <c r="E117" s="386" t="s">
        <v>1946</v>
      </c>
      <c r="F117" s="386" t="s">
        <v>1947</v>
      </c>
      <c r="G117" s="383" t="s">
        <v>1443</v>
      </c>
      <c r="H117" s="647">
        <v>45293</v>
      </c>
      <c r="I117" s="422">
        <v>45321</v>
      </c>
      <c r="J117" s="427" t="s">
        <v>1844</v>
      </c>
      <c r="K117" s="372" t="s">
        <v>977</v>
      </c>
      <c r="L117" s="372" t="s">
        <v>1929</v>
      </c>
      <c r="M117" s="372" t="s">
        <v>1929</v>
      </c>
      <c r="N117" s="372" t="s">
        <v>1929</v>
      </c>
      <c r="O117" s="371" t="s">
        <v>1948</v>
      </c>
      <c r="P117" s="432" t="s">
        <v>1949</v>
      </c>
    </row>
    <row r="118" spans="1:16" ht="61.5" customHeight="1" x14ac:dyDescent="0.25">
      <c r="A118" s="833">
        <v>49</v>
      </c>
      <c r="B118" s="1048" t="s">
        <v>1950</v>
      </c>
      <c r="C118" s="1048" t="s">
        <v>1501</v>
      </c>
      <c r="D118" s="1039" t="s">
        <v>1951</v>
      </c>
      <c r="E118" s="382" t="s">
        <v>1952</v>
      </c>
      <c r="F118" s="386" t="s">
        <v>1953</v>
      </c>
      <c r="G118" s="383" t="s">
        <v>1443</v>
      </c>
      <c r="H118" s="647">
        <v>45292</v>
      </c>
      <c r="I118" s="422" t="s">
        <v>1781</v>
      </c>
      <c r="J118" s="427" t="s">
        <v>1844</v>
      </c>
      <c r="K118" s="372" t="s">
        <v>977</v>
      </c>
      <c r="L118" s="372" t="s">
        <v>1929</v>
      </c>
      <c r="M118" s="372" t="s">
        <v>1929</v>
      </c>
      <c r="N118" s="371" t="s">
        <v>1954</v>
      </c>
      <c r="O118" s="372" t="s">
        <v>1929</v>
      </c>
      <c r="P118" s="432" t="s">
        <v>1955</v>
      </c>
    </row>
    <row r="119" spans="1:16" ht="42.75" x14ac:dyDescent="0.25">
      <c r="A119" s="833"/>
      <c r="B119" s="1048"/>
      <c r="C119" s="1048"/>
      <c r="D119" s="1039"/>
      <c r="E119" s="635" t="s">
        <v>1956</v>
      </c>
      <c r="F119" s="386" t="s">
        <v>1957</v>
      </c>
      <c r="G119" s="383" t="s">
        <v>1443</v>
      </c>
      <c r="H119" s="647">
        <v>45292</v>
      </c>
      <c r="I119" s="647" t="s">
        <v>1958</v>
      </c>
      <c r="J119" s="427" t="s">
        <v>1844</v>
      </c>
      <c r="K119" s="372" t="s">
        <v>977</v>
      </c>
      <c r="L119" s="372" t="s">
        <v>1929</v>
      </c>
      <c r="M119" s="372" t="s">
        <v>1929</v>
      </c>
      <c r="N119" s="371" t="s">
        <v>1959</v>
      </c>
      <c r="O119" s="372" t="s">
        <v>1929</v>
      </c>
      <c r="P119" s="432" t="s">
        <v>1955</v>
      </c>
    </row>
    <row r="120" spans="1:16" ht="33" customHeight="1" x14ac:dyDescent="0.25">
      <c r="A120" s="833"/>
      <c r="B120" s="1048"/>
      <c r="C120" s="1048"/>
      <c r="D120" s="1039"/>
      <c r="E120" s="650" t="s">
        <v>1960</v>
      </c>
      <c r="F120" s="386" t="s">
        <v>1961</v>
      </c>
      <c r="G120" s="383" t="s">
        <v>1443</v>
      </c>
      <c r="H120" s="647">
        <v>45292</v>
      </c>
      <c r="I120" s="422" t="s">
        <v>1962</v>
      </c>
      <c r="J120" s="427" t="s">
        <v>1844</v>
      </c>
      <c r="K120" s="372" t="s">
        <v>977</v>
      </c>
      <c r="L120" s="372" t="s">
        <v>1929</v>
      </c>
      <c r="M120" s="372" t="s">
        <v>1929</v>
      </c>
      <c r="N120" s="371" t="s">
        <v>1959</v>
      </c>
      <c r="O120" s="372" t="s">
        <v>1929</v>
      </c>
      <c r="P120" s="432" t="s">
        <v>1955</v>
      </c>
    </row>
    <row r="121" spans="1:16" ht="48.75" customHeight="1" x14ac:dyDescent="0.25">
      <c r="A121" s="833"/>
      <c r="B121" s="1048"/>
      <c r="C121" s="1048"/>
      <c r="D121" s="1039"/>
      <c r="E121" s="650" t="s">
        <v>1963</v>
      </c>
      <c r="F121" s="417" t="s">
        <v>1964</v>
      </c>
      <c r="G121" s="383" t="s">
        <v>1443</v>
      </c>
      <c r="H121" s="647">
        <v>45292</v>
      </c>
      <c r="I121" s="651" t="s">
        <v>1786</v>
      </c>
      <c r="J121" s="427" t="s">
        <v>1844</v>
      </c>
      <c r="K121" s="372" t="s">
        <v>977</v>
      </c>
      <c r="L121" s="372" t="s">
        <v>1929</v>
      </c>
      <c r="M121" s="372" t="s">
        <v>1929</v>
      </c>
      <c r="N121" s="371" t="s">
        <v>1959</v>
      </c>
      <c r="O121" s="372" t="s">
        <v>1929</v>
      </c>
      <c r="P121" s="432" t="s">
        <v>1955</v>
      </c>
    </row>
    <row r="122" spans="1:16" ht="115.5" customHeight="1" x14ac:dyDescent="0.25">
      <c r="A122" s="833">
        <v>50</v>
      </c>
      <c r="B122" s="374" t="s">
        <v>1965</v>
      </c>
      <c r="C122" s="1039" t="s">
        <v>2287</v>
      </c>
      <c r="D122" s="1039" t="s">
        <v>1966</v>
      </c>
      <c r="E122" s="1060" t="s">
        <v>1967</v>
      </c>
      <c r="F122" s="1060" t="s">
        <v>1968</v>
      </c>
      <c r="G122" s="1064" t="s">
        <v>1443</v>
      </c>
      <c r="H122" s="1058" t="s">
        <v>1969</v>
      </c>
      <c r="I122" s="1058" t="s">
        <v>1970</v>
      </c>
      <c r="J122" s="831" t="s">
        <v>1844</v>
      </c>
      <c r="K122" s="851" t="s">
        <v>1501</v>
      </c>
      <c r="L122" s="833" t="s">
        <v>1929</v>
      </c>
      <c r="M122" s="833" t="s">
        <v>1929</v>
      </c>
      <c r="N122" s="831" t="s">
        <v>1971</v>
      </c>
      <c r="O122" s="833" t="s">
        <v>1929</v>
      </c>
      <c r="P122" s="831" t="s">
        <v>1955</v>
      </c>
    </row>
    <row r="123" spans="1:16" ht="28.5" x14ac:dyDescent="0.25">
      <c r="A123" s="833"/>
      <c r="B123" s="374" t="s">
        <v>1972</v>
      </c>
      <c r="C123" s="1044"/>
      <c r="D123" s="1039"/>
      <c r="E123" s="1060"/>
      <c r="F123" s="1060"/>
      <c r="G123" s="1064"/>
      <c r="H123" s="1058"/>
      <c r="I123" s="1058"/>
      <c r="J123" s="831"/>
      <c r="K123" s="851"/>
      <c r="L123" s="1045"/>
      <c r="M123" s="1045"/>
      <c r="N123" s="1054"/>
      <c r="O123" s="1045"/>
      <c r="P123" s="1054"/>
    </row>
    <row r="124" spans="1:16" ht="28.5" x14ac:dyDescent="0.25">
      <c r="A124" s="833"/>
      <c r="B124" s="374" t="s">
        <v>2288</v>
      </c>
      <c r="C124" s="1044"/>
      <c r="D124" s="1039"/>
      <c r="E124" s="1060"/>
      <c r="F124" s="1060"/>
      <c r="G124" s="1064"/>
      <c r="H124" s="1058"/>
      <c r="I124" s="1058"/>
      <c r="J124" s="831"/>
      <c r="K124" s="851"/>
      <c r="L124" s="1045"/>
      <c r="M124" s="1045"/>
      <c r="N124" s="1054"/>
      <c r="O124" s="1045"/>
      <c r="P124" s="1054"/>
    </row>
    <row r="125" spans="1:16" ht="102.75" customHeight="1" x14ac:dyDescent="0.25">
      <c r="A125" s="833"/>
      <c r="B125" s="374" t="s">
        <v>2289</v>
      </c>
      <c r="C125" s="1040"/>
      <c r="D125" s="1039"/>
      <c r="E125" s="1060"/>
      <c r="F125" s="1060"/>
      <c r="G125" s="1064"/>
      <c r="H125" s="1058"/>
      <c r="I125" s="1058"/>
      <c r="J125" s="831"/>
      <c r="K125" s="851"/>
      <c r="L125" s="834"/>
      <c r="M125" s="834"/>
      <c r="N125" s="832"/>
      <c r="O125" s="834"/>
      <c r="P125" s="832"/>
    </row>
    <row r="126" spans="1:16" ht="71.25" x14ac:dyDescent="0.25">
      <c r="A126" s="833">
        <v>51</v>
      </c>
      <c r="B126" s="1048" t="s">
        <v>1973</v>
      </c>
      <c r="C126" s="1046" t="s">
        <v>2292</v>
      </c>
      <c r="D126" s="1037" t="s">
        <v>1974</v>
      </c>
      <c r="E126" s="382" t="s">
        <v>1975</v>
      </c>
      <c r="F126" s="413" t="s">
        <v>1976</v>
      </c>
      <c r="G126" s="1039" t="s">
        <v>1443</v>
      </c>
      <c r="H126" s="372" t="s">
        <v>977</v>
      </c>
      <c r="I126" s="372" t="s">
        <v>977</v>
      </c>
      <c r="J126" s="1057" t="s">
        <v>1844</v>
      </c>
      <c r="K126" s="833" t="s">
        <v>1501</v>
      </c>
      <c r="L126" s="372" t="s">
        <v>1929</v>
      </c>
      <c r="M126" s="372" t="s">
        <v>1929</v>
      </c>
      <c r="N126" s="372" t="s">
        <v>1501</v>
      </c>
      <c r="O126" s="372" t="s">
        <v>475</v>
      </c>
      <c r="P126" s="374" t="s">
        <v>1977</v>
      </c>
    </row>
    <row r="127" spans="1:16" ht="66.75" customHeight="1" x14ac:dyDescent="0.25">
      <c r="A127" s="833"/>
      <c r="B127" s="1048"/>
      <c r="C127" s="1046"/>
      <c r="D127" s="1037"/>
      <c r="E127" s="387" t="s">
        <v>1978</v>
      </c>
      <c r="F127" s="386" t="s">
        <v>1979</v>
      </c>
      <c r="G127" s="1039"/>
      <c r="H127" s="372" t="s">
        <v>977</v>
      </c>
      <c r="I127" s="372" t="s">
        <v>977</v>
      </c>
      <c r="J127" s="1057"/>
      <c r="K127" s="833"/>
      <c r="L127" s="372" t="s">
        <v>1929</v>
      </c>
      <c r="M127" s="372" t="s">
        <v>1929</v>
      </c>
      <c r="N127" s="372" t="s">
        <v>1501</v>
      </c>
      <c r="O127" s="372" t="s">
        <v>475</v>
      </c>
      <c r="P127" s="374" t="s">
        <v>1980</v>
      </c>
    </row>
    <row r="128" spans="1:16" ht="176.25" customHeight="1" x14ac:dyDescent="0.25">
      <c r="A128" s="372">
        <v>52</v>
      </c>
      <c r="B128" s="374" t="s">
        <v>1981</v>
      </c>
      <c r="C128" s="374" t="s">
        <v>1501</v>
      </c>
      <c r="D128" s="383" t="s">
        <v>1982</v>
      </c>
      <c r="E128" s="387" t="s">
        <v>1983</v>
      </c>
      <c r="F128" s="387" t="s">
        <v>1984</v>
      </c>
      <c r="G128" s="383" t="s">
        <v>1443</v>
      </c>
      <c r="H128" s="372" t="s">
        <v>977</v>
      </c>
      <c r="I128" s="372" t="s">
        <v>977</v>
      </c>
      <c r="J128" s="374" t="s">
        <v>1844</v>
      </c>
      <c r="K128" s="372"/>
      <c r="L128" s="372" t="s">
        <v>1929</v>
      </c>
      <c r="M128" s="372" t="s">
        <v>1929</v>
      </c>
      <c r="N128" s="371" t="s">
        <v>1985</v>
      </c>
      <c r="O128" s="372" t="s">
        <v>1929</v>
      </c>
      <c r="P128" s="374" t="s">
        <v>1986</v>
      </c>
    </row>
    <row r="129" spans="1:16" ht="119.25" customHeight="1" x14ac:dyDescent="0.25">
      <c r="A129" s="372">
        <v>53</v>
      </c>
      <c r="B129" s="374" t="s">
        <v>1987</v>
      </c>
      <c r="C129" s="374" t="s">
        <v>1501</v>
      </c>
      <c r="D129" s="383" t="s">
        <v>1988</v>
      </c>
      <c r="E129" s="387" t="s">
        <v>1989</v>
      </c>
      <c r="F129" s="386" t="s">
        <v>1990</v>
      </c>
      <c r="G129" s="383" t="s">
        <v>1443</v>
      </c>
      <c r="H129" s="372" t="s">
        <v>977</v>
      </c>
      <c r="I129" s="372" t="s">
        <v>1501</v>
      </c>
      <c r="J129" s="371" t="s">
        <v>1844</v>
      </c>
      <c r="K129" s="372" t="s">
        <v>1991</v>
      </c>
      <c r="L129" s="372" t="s">
        <v>1929</v>
      </c>
      <c r="M129" s="372" t="s">
        <v>1929</v>
      </c>
      <c r="N129" s="372" t="s">
        <v>1501</v>
      </c>
      <c r="O129" s="372" t="s">
        <v>475</v>
      </c>
      <c r="P129" s="374" t="s">
        <v>1992</v>
      </c>
    </row>
    <row r="130" spans="1:16" ht="42.75" x14ac:dyDescent="0.25">
      <c r="A130" s="833">
        <v>54</v>
      </c>
      <c r="B130" s="1048" t="s">
        <v>1993</v>
      </c>
      <c r="C130" s="1046" t="s">
        <v>1501</v>
      </c>
      <c r="D130" s="1039" t="s">
        <v>1994</v>
      </c>
      <c r="E130" s="382" t="s">
        <v>1995</v>
      </c>
      <c r="F130" s="386" t="s">
        <v>1996</v>
      </c>
      <c r="G130" s="383" t="s">
        <v>1443</v>
      </c>
      <c r="H130" s="647">
        <v>45199</v>
      </c>
      <c r="I130" s="647">
        <v>45289</v>
      </c>
      <c r="J130" s="374" t="s">
        <v>1844</v>
      </c>
      <c r="K130" s="372" t="s">
        <v>1501</v>
      </c>
      <c r="L130" s="372" t="s">
        <v>475</v>
      </c>
      <c r="M130" s="372" t="s">
        <v>1929</v>
      </c>
      <c r="N130" s="372" t="s">
        <v>1929</v>
      </c>
      <c r="O130" s="372" t="s">
        <v>1929</v>
      </c>
      <c r="P130" s="432" t="s">
        <v>1949</v>
      </c>
    </row>
    <row r="131" spans="1:16" ht="42.75" x14ac:dyDescent="0.25">
      <c r="A131" s="833"/>
      <c r="B131" s="1048"/>
      <c r="C131" s="1046"/>
      <c r="D131" s="1039"/>
      <c r="E131" s="418" t="s">
        <v>1997</v>
      </c>
      <c r="F131" s="417" t="s">
        <v>1998</v>
      </c>
      <c r="G131" s="383" t="s">
        <v>1443</v>
      </c>
      <c r="H131" s="652">
        <v>45292</v>
      </c>
      <c r="I131" s="652" t="s">
        <v>1786</v>
      </c>
      <c r="J131" s="374" t="s">
        <v>1844</v>
      </c>
      <c r="K131" s="372" t="s">
        <v>1929</v>
      </c>
      <c r="L131" s="372" t="s">
        <v>1929</v>
      </c>
      <c r="M131" s="372" t="s">
        <v>475</v>
      </c>
      <c r="N131" s="372" t="s">
        <v>1929</v>
      </c>
      <c r="O131" s="372" t="s">
        <v>1929</v>
      </c>
      <c r="P131" s="432" t="s">
        <v>1999</v>
      </c>
    </row>
    <row r="132" spans="1:16" ht="42.75" customHeight="1" x14ac:dyDescent="0.25">
      <c r="A132" s="833">
        <v>55</v>
      </c>
      <c r="B132" s="1048" t="s">
        <v>2000</v>
      </c>
      <c r="C132" s="1063" t="s">
        <v>1501</v>
      </c>
      <c r="D132" s="1062" t="s">
        <v>2001</v>
      </c>
      <c r="E132" s="1059" t="s">
        <v>2002</v>
      </c>
      <c r="F132" s="1061" t="s">
        <v>2003</v>
      </c>
      <c r="G132" s="1039" t="s">
        <v>1443</v>
      </c>
      <c r="H132" s="1058">
        <v>45199</v>
      </c>
      <c r="I132" s="1058">
        <v>45290</v>
      </c>
      <c r="J132" s="831" t="s">
        <v>1844</v>
      </c>
      <c r="K132" s="833" t="s">
        <v>1501</v>
      </c>
      <c r="L132" s="833" t="s">
        <v>475</v>
      </c>
      <c r="M132" s="833" t="s">
        <v>1929</v>
      </c>
      <c r="N132" s="833" t="s">
        <v>1929</v>
      </c>
      <c r="O132" s="833" t="s">
        <v>1929</v>
      </c>
      <c r="P132" s="831" t="s">
        <v>2004</v>
      </c>
    </row>
    <row r="133" spans="1:16" ht="15" x14ac:dyDescent="0.25">
      <c r="A133" s="833"/>
      <c r="B133" s="1048"/>
      <c r="C133" s="1063"/>
      <c r="D133" s="1062"/>
      <c r="E133" s="1059"/>
      <c r="F133" s="1061"/>
      <c r="G133" s="1039"/>
      <c r="H133" s="1058"/>
      <c r="I133" s="1058"/>
      <c r="J133" s="831"/>
      <c r="K133" s="833"/>
      <c r="L133" s="1045"/>
      <c r="M133" s="1045"/>
      <c r="N133" s="1045"/>
      <c r="O133" s="1045"/>
      <c r="P133" s="1054"/>
    </row>
    <row r="134" spans="1:16" ht="15" x14ac:dyDescent="0.25">
      <c r="A134" s="833"/>
      <c r="B134" s="1048"/>
      <c r="C134" s="1063"/>
      <c r="D134" s="1062"/>
      <c r="E134" s="1059"/>
      <c r="F134" s="1061"/>
      <c r="G134" s="1039"/>
      <c r="H134" s="1058"/>
      <c r="I134" s="1058"/>
      <c r="J134" s="831"/>
      <c r="K134" s="833"/>
      <c r="L134" s="834"/>
      <c r="M134" s="834"/>
      <c r="N134" s="834"/>
      <c r="O134" s="834"/>
      <c r="P134" s="832"/>
    </row>
    <row r="135" spans="1:16" ht="42.75" x14ac:dyDescent="0.25">
      <c r="A135" s="833"/>
      <c r="B135" s="1048"/>
      <c r="C135" s="1063"/>
      <c r="D135" s="1062"/>
      <c r="E135" s="653" t="s">
        <v>2005</v>
      </c>
      <c r="F135" s="654" t="s">
        <v>2006</v>
      </c>
      <c r="G135" s="383" t="s">
        <v>1443</v>
      </c>
      <c r="H135" s="655">
        <v>45293</v>
      </c>
      <c r="I135" s="655">
        <v>45641</v>
      </c>
      <c r="J135" s="374" t="s">
        <v>1844</v>
      </c>
      <c r="K135" s="372" t="s">
        <v>1501</v>
      </c>
      <c r="L135" s="372" t="s">
        <v>1929</v>
      </c>
      <c r="M135" s="433" t="s">
        <v>475</v>
      </c>
      <c r="N135" s="372" t="s">
        <v>1929</v>
      </c>
      <c r="O135" s="372" t="s">
        <v>1929</v>
      </c>
      <c r="P135" s="410" t="s">
        <v>2007</v>
      </c>
    </row>
    <row r="136" spans="1:16" ht="85.5" x14ac:dyDescent="0.25">
      <c r="A136" s="833">
        <v>56</v>
      </c>
      <c r="B136" s="1048" t="s">
        <v>2008</v>
      </c>
      <c r="C136" s="1046" t="s">
        <v>1501</v>
      </c>
      <c r="D136" s="831" t="s">
        <v>2009</v>
      </c>
      <c r="E136" s="386" t="s">
        <v>2010</v>
      </c>
      <c r="F136" s="386" t="s">
        <v>2011</v>
      </c>
      <c r="G136" s="383" t="s">
        <v>1443</v>
      </c>
      <c r="H136" s="636">
        <v>45231</v>
      </c>
      <c r="I136" s="636">
        <v>45275</v>
      </c>
      <c r="J136" s="410" t="s">
        <v>1844</v>
      </c>
      <c r="K136" s="372" t="s">
        <v>1501</v>
      </c>
      <c r="L136" s="372" t="s">
        <v>475</v>
      </c>
      <c r="M136" s="372" t="s">
        <v>1929</v>
      </c>
      <c r="N136" s="372" t="s">
        <v>1929</v>
      </c>
      <c r="O136" s="372" t="s">
        <v>1929</v>
      </c>
      <c r="P136" s="374" t="s">
        <v>2004</v>
      </c>
    </row>
    <row r="137" spans="1:16" ht="42.75" x14ac:dyDescent="0.25">
      <c r="A137" s="833"/>
      <c r="B137" s="1048"/>
      <c r="C137" s="1046"/>
      <c r="D137" s="831"/>
      <c r="E137" s="386" t="s">
        <v>2012</v>
      </c>
      <c r="F137" s="386" t="s">
        <v>2013</v>
      </c>
      <c r="G137" s="383" t="s">
        <v>1443</v>
      </c>
      <c r="H137" s="636">
        <v>45231</v>
      </c>
      <c r="I137" s="636">
        <v>45275</v>
      </c>
      <c r="J137" s="410" t="s">
        <v>1844</v>
      </c>
      <c r="K137" s="371" t="s">
        <v>2014</v>
      </c>
      <c r="L137" s="371" t="s">
        <v>475</v>
      </c>
      <c r="M137" s="372" t="s">
        <v>1929</v>
      </c>
      <c r="N137" s="372" t="s">
        <v>1929</v>
      </c>
      <c r="O137" s="372" t="s">
        <v>1929</v>
      </c>
      <c r="P137" s="374" t="s">
        <v>2004</v>
      </c>
    </row>
    <row r="138" spans="1:16" ht="42.75" x14ac:dyDescent="0.25">
      <c r="A138" s="833"/>
      <c r="B138" s="1048"/>
      <c r="C138" s="1046"/>
      <c r="D138" s="831"/>
      <c r="E138" s="386" t="s">
        <v>2015</v>
      </c>
      <c r="F138" s="386" t="s">
        <v>2016</v>
      </c>
      <c r="G138" s="383" t="s">
        <v>1443</v>
      </c>
      <c r="H138" s="636">
        <v>44937</v>
      </c>
      <c r="I138" s="636" t="s">
        <v>2017</v>
      </c>
      <c r="J138" s="410" t="s">
        <v>1844</v>
      </c>
      <c r="K138" s="372"/>
      <c r="L138" s="372" t="s">
        <v>475</v>
      </c>
      <c r="M138" s="372" t="s">
        <v>1929</v>
      </c>
      <c r="N138" s="372" t="s">
        <v>1929</v>
      </c>
      <c r="O138" s="372" t="s">
        <v>1929</v>
      </c>
      <c r="P138" s="374" t="s">
        <v>2004</v>
      </c>
    </row>
    <row r="139" spans="1:16" ht="42.75" x14ac:dyDescent="0.25">
      <c r="A139" s="833">
        <v>57</v>
      </c>
      <c r="B139" s="1048" t="s">
        <v>2018</v>
      </c>
      <c r="C139" s="1046" t="s">
        <v>2302</v>
      </c>
      <c r="D139" s="1039" t="s">
        <v>2019</v>
      </c>
      <c r="E139" s="386" t="s">
        <v>2020</v>
      </c>
      <c r="F139" s="386" t="s">
        <v>2021</v>
      </c>
      <c r="G139" s="383" t="s">
        <v>1443</v>
      </c>
      <c r="H139" s="656">
        <v>45323</v>
      </c>
      <c r="I139" s="657">
        <v>45412</v>
      </c>
      <c r="J139" s="410" t="s">
        <v>1844</v>
      </c>
      <c r="K139" s="372"/>
      <c r="L139" s="372" t="s">
        <v>1929</v>
      </c>
      <c r="M139" s="372" t="s">
        <v>1929</v>
      </c>
      <c r="N139" s="371" t="s">
        <v>1930</v>
      </c>
      <c r="O139" s="372" t="s">
        <v>1929</v>
      </c>
      <c r="P139" s="374" t="s">
        <v>2022</v>
      </c>
    </row>
    <row r="140" spans="1:16" ht="47.25" customHeight="1" x14ac:dyDescent="0.25">
      <c r="A140" s="833"/>
      <c r="B140" s="1048"/>
      <c r="C140" s="1046"/>
      <c r="D140" s="1039"/>
      <c r="E140" s="386" t="s">
        <v>2023</v>
      </c>
      <c r="F140" s="386" t="s">
        <v>2024</v>
      </c>
      <c r="G140" s="383" t="s">
        <v>1443</v>
      </c>
      <c r="H140" s="658">
        <v>45047</v>
      </c>
      <c r="I140" s="657">
        <v>45290</v>
      </c>
      <c r="J140" s="410" t="s">
        <v>1844</v>
      </c>
      <c r="K140" s="372"/>
      <c r="L140" s="372" t="s">
        <v>1929</v>
      </c>
      <c r="M140" s="372" t="s">
        <v>1929</v>
      </c>
      <c r="N140" s="371" t="s">
        <v>1930</v>
      </c>
      <c r="O140" s="372" t="s">
        <v>1929</v>
      </c>
      <c r="P140" s="374" t="s">
        <v>2025</v>
      </c>
    </row>
    <row r="141" spans="1:16" ht="110.25" customHeight="1" x14ac:dyDescent="0.25">
      <c r="A141" s="833">
        <v>58</v>
      </c>
      <c r="B141" s="1048" t="s">
        <v>2026</v>
      </c>
      <c r="C141" s="1046" t="s">
        <v>1501</v>
      </c>
      <c r="D141" s="1039" t="s">
        <v>2027</v>
      </c>
      <c r="E141" s="387" t="s">
        <v>2028</v>
      </c>
      <c r="F141" s="387" t="s">
        <v>2029</v>
      </c>
      <c r="G141" s="1039" t="s">
        <v>1361</v>
      </c>
      <c r="H141" s="428" t="s">
        <v>2030</v>
      </c>
      <c r="I141" s="659">
        <v>45379</v>
      </c>
      <c r="J141" s="371" t="s">
        <v>2031</v>
      </c>
      <c r="K141" s="372" t="s">
        <v>1526</v>
      </c>
      <c r="L141" s="372" t="s">
        <v>1929</v>
      </c>
      <c r="M141" s="372" t="s">
        <v>1929</v>
      </c>
      <c r="N141" s="371" t="s">
        <v>2032</v>
      </c>
      <c r="O141" s="372" t="s">
        <v>1929</v>
      </c>
      <c r="P141" s="374" t="s">
        <v>1955</v>
      </c>
    </row>
    <row r="142" spans="1:16" ht="65.25" customHeight="1" x14ac:dyDescent="0.25">
      <c r="A142" s="1045"/>
      <c r="B142" s="1049"/>
      <c r="C142" s="1047"/>
      <c r="D142" s="1044"/>
      <c r="E142" s="387" t="s">
        <v>2033</v>
      </c>
      <c r="F142" s="387" t="s">
        <v>2034</v>
      </c>
      <c r="G142" s="1044"/>
      <c r="H142" s="428" t="s">
        <v>2035</v>
      </c>
      <c r="I142" s="428" t="s">
        <v>2036</v>
      </c>
      <c r="J142" s="371" t="s">
        <v>2031</v>
      </c>
      <c r="K142" s="372" t="s">
        <v>1526</v>
      </c>
      <c r="L142" s="372" t="s">
        <v>1929</v>
      </c>
      <c r="M142" s="372" t="s">
        <v>1929</v>
      </c>
      <c r="N142" s="371" t="s">
        <v>2032</v>
      </c>
      <c r="O142" s="372" t="s">
        <v>1929</v>
      </c>
      <c r="P142" s="374" t="s">
        <v>1955</v>
      </c>
    </row>
    <row r="143" spans="1:16" ht="65.25" customHeight="1" x14ac:dyDescent="0.25">
      <c r="A143" s="1045"/>
      <c r="B143" s="1049"/>
      <c r="C143" s="1047"/>
      <c r="D143" s="1044"/>
      <c r="E143" s="387" t="s">
        <v>2037</v>
      </c>
      <c r="F143" s="387" t="s">
        <v>2038</v>
      </c>
      <c r="G143" s="1044"/>
      <c r="H143" s="428" t="s">
        <v>2039</v>
      </c>
      <c r="I143" s="428" t="s">
        <v>2040</v>
      </c>
      <c r="J143" s="371" t="s">
        <v>2038</v>
      </c>
      <c r="K143" s="372" t="s">
        <v>1526</v>
      </c>
      <c r="L143" s="372" t="s">
        <v>1929</v>
      </c>
      <c r="M143" s="372" t="s">
        <v>1929</v>
      </c>
      <c r="N143" s="371" t="s">
        <v>2032</v>
      </c>
      <c r="O143" s="372" t="s">
        <v>1929</v>
      </c>
      <c r="P143" s="374" t="s">
        <v>1955</v>
      </c>
    </row>
    <row r="144" spans="1:16" ht="85.5" customHeight="1" x14ac:dyDescent="0.25">
      <c r="A144" s="1109">
        <v>59</v>
      </c>
      <c r="B144" s="1035" t="s">
        <v>2041</v>
      </c>
      <c r="C144" s="1037" t="s">
        <v>2274</v>
      </c>
      <c r="D144" s="1039" t="s">
        <v>2317</v>
      </c>
      <c r="E144" s="387" t="s">
        <v>2042</v>
      </c>
      <c r="F144" s="387" t="s">
        <v>2043</v>
      </c>
      <c r="G144" s="383" t="s">
        <v>1351</v>
      </c>
      <c r="H144" s="422">
        <v>45293</v>
      </c>
      <c r="I144" s="422" t="s">
        <v>2044</v>
      </c>
      <c r="J144" s="371" t="s">
        <v>2031</v>
      </c>
      <c r="K144" s="372" t="s">
        <v>977</v>
      </c>
      <c r="L144" s="372" t="s">
        <v>1929</v>
      </c>
      <c r="M144" s="372" t="s">
        <v>1929</v>
      </c>
      <c r="N144" s="383" t="s">
        <v>2032</v>
      </c>
      <c r="O144" s="372" t="s">
        <v>1929</v>
      </c>
      <c r="P144" s="374" t="s">
        <v>1955</v>
      </c>
    </row>
    <row r="145" spans="1:16" ht="48" customHeight="1" x14ac:dyDescent="0.25">
      <c r="A145" s="1110"/>
      <c r="B145" s="1036"/>
      <c r="C145" s="1038"/>
      <c r="D145" s="1040"/>
      <c r="E145" s="404" t="s">
        <v>2275</v>
      </c>
      <c r="F145" s="387" t="s">
        <v>2276</v>
      </c>
      <c r="G145" s="383" t="s">
        <v>1351</v>
      </c>
      <c r="H145" s="422">
        <v>45293</v>
      </c>
      <c r="I145" s="422" t="s">
        <v>2044</v>
      </c>
      <c r="J145" s="371" t="s">
        <v>2031</v>
      </c>
      <c r="K145" s="372" t="s">
        <v>1501</v>
      </c>
      <c r="L145" s="372" t="s">
        <v>1501</v>
      </c>
      <c r="M145" s="433" t="s">
        <v>1501</v>
      </c>
      <c r="N145" s="371" t="s">
        <v>2277</v>
      </c>
      <c r="O145" s="372" t="s">
        <v>1501</v>
      </c>
      <c r="P145" s="374"/>
    </row>
    <row r="146" spans="1:16" ht="41.25" customHeight="1" x14ac:dyDescent="0.25">
      <c r="A146" s="1033">
        <v>60</v>
      </c>
      <c r="B146" s="1035" t="s">
        <v>2235</v>
      </c>
      <c r="C146" s="1037" t="s">
        <v>2261</v>
      </c>
      <c r="D146" s="1039" t="s">
        <v>2241</v>
      </c>
      <c r="E146" s="669" t="s">
        <v>2236</v>
      </c>
      <c r="F146" s="670" t="s">
        <v>2238</v>
      </c>
      <c r="G146" s="383" t="s">
        <v>1351</v>
      </c>
      <c r="H146" s="671">
        <v>45474</v>
      </c>
      <c r="I146" s="671">
        <v>45657</v>
      </c>
      <c r="J146" s="496" t="s">
        <v>2240</v>
      </c>
      <c r="K146" s="391" t="s">
        <v>1831</v>
      </c>
      <c r="L146" s="391" t="s">
        <v>1501</v>
      </c>
      <c r="M146" s="391" t="s">
        <v>475</v>
      </c>
      <c r="N146" s="391" t="s">
        <v>977</v>
      </c>
      <c r="O146" s="369" t="s">
        <v>2242</v>
      </c>
      <c r="P146" s="374"/>
    </row>
    <row r="147" spans="1:16" ht="35.25" customHeight="1" x14ac:dyDescent="0.25">
      <c r="A147" s="1034"/>
      <c r="B147" s="1036"/>
      <c r="C147" s="1038"/>
      <c r="D147" s="1040"/>
      <c r="E147" s="672" t="s">
        <v>2237</v>
      </c>
      <c r="F147" s="670" t="s">
        <v>2239</v>
      </c>
      <c r="G147" s="377" t="s">
        <v>1351</v>
      </c>
      <c r="H147" s="671">
        <v>45474</v>
      </c>
      <c r="I147" s="671">
        <v>45657</v>
      </c>
      <c r="J147" s="496" t="s">
        <v>2240</v>
      </c>
      <c r="K147" s="391" t="s">
        <v>977</v>
      </c>
      <c r="L147" s="391" t="s">
        <v>1501</v>
      </c>
      <c r="M147" s="391" t="s">
        <v>475</v>
      </c>
      <c r="N147" s="369" t="s">
        <v>1727</v>
      </c>
      <c r="O147" s="369" t="s">
        <v>1501</v>
      </c>
      <c r="P147" s="374"/>
    </row>
    <row r="148" spans="1:16" ht="41.25" customHeight="1" x14ac:dyDescent="0.25">
      <c r="A148" s="1033">
        <v>61</v>
      </c>
      <c r="B148" s="1035" t="s">
        <v>2247</v>
      </c>
      <c r="C148" s="1037" t="s">
        <v>2308</v>
      </c>
      <c r="D148" s="1039" t="s">
        <v>2310</v>
      </c>
      <c r="E148" s="684" t="s">
        <v>2309</v>
      </c>
      <c r="F148" s="685" t="s">
        <v>2262</v>
      </c>
      <c r="G148" s="377" t="s">
        <v>1351</v>
      </c>
      <c r="H148" s="671">
        <v>45505</v>
      </c>
      <c r="I148" s="671">
        <v>45519</v>
      </c>
      <c r="J148" s="369" t="s">
        <v>1670</v>
      </c>
      <c r="K148" s="369" t="s">
        <v>2014</v>
      </c>
      <c r="L148" s="391" t="s">
        <v>1501</v>
      </c>
      <c r="M148" s="391" t="s">
        <v>475</v>
      </c>
      <c r="N148" s="391" t="s">
        <v>977</v>
      </c>
      <c r="O148" s="369" t="s">
        <v>2242</v>
      </c>
      <c r="P148" s="374"/>
    </row>
    <row r="149" spans="1:16" ht="41.25" customHeight="1" x14ac:dyDescent="0.25">
      <c r="A149" s="1041"/>
      <c r="B149" s="1042"/>
      <c r="C149" s="1043"/>
      <c r="D149" s="1044"/>
      <c r="E149" s="672" t="s">
        <v>2311</v>
      </c>
      <c r="F149" s="670" t="s">
        <v>2250</v>
      </c>
      <c r="G149" s="377" t="s">
        <v>1351</v>
      </c>
      <c r="H149" s="671">
        <v>45537</v>
      </c>
      <c r="I149" s="671">
        <v>45580</v>
      </c>
      <c r="J149" s="369" t="s">
        <v>1670</v>
      </c>
      <c r="K149" s="369" t="s">
        <v>2014</v>
      </c>
      <c r="L149" s="391" t="s">
        <v>1501</v>
      </c>
      <c r="M149" s="391" t="s">
        <v>475</v>
      </c>
      <c r="N149" s="391" t="s">
        <v>977</v>
      </c>
      <c r="O149" s="369" t="s">
        <v>1501</v>
      </c>
      <c r="P149" s="374"/>
    </row>
    <row r="150" spans="1:16" ht="41.25" customHeight="1" x14ac:dyDescent="0.25">
      <c r="A150" s="1041"/>
      <c r="B150" s="1042"/>
      <c r="C150" s="1043"/>
      <c r="D150" s="1044"/>
      <c r="E150" s="669" t="s">
        <v>2312</v>
      </c>
      <c r="F150" s="670" t="s">
        <v>2251</v>
      </c>
      <c r="G150" s="377" t="s">
        <v>1351</v>
      </c>
      <c r="H150" s="671">
        <v>45505</v>
      </c>
      <c r="I150" s="671">
        <v>45642</v>
      </c>
      <c r="J150" s="369" t="s">
        <v>1670</v>
      </c>
      <c r="K150" s="369" t="s">
        <v>2014</v>
      </c>
      <c r="L150" s="391" t="s">
        <v>1501</v>
      </c>
      <c r="M150" s="391" t="s">
        <v>475</v>
      </c>
      <c r="N150" s="391" t="s">
        <v>977</v>
      </c>
      <c r="O150" s="369" t="s">
        <v>1501</v>
      </c>
      <c r="P150" s="374"/>
    </row>
    <row r="151" spans="1:16" ht="35.25" customHeight="1" x14ac:dyDescent="0.25">
      <c r="A151" s="1041"/>
      <c r="B151" s="1042"/>
      <c r="C151" s="1038"/>
      <c r="D151" s="1040"/>
      <c r="E151" s="670" t="s">
        <v>2313</v>
      </c>
      <c r="F151" s="384" t="s">
        <v>2252</v>
      </c>
      <c r="G151" s="377" t="s">
        <v>1351</v>
      </c>
      <c r="H151" s="671">
        <v>45627</v>
      </c>
      <c r="I151" s="671">
        <v>45649</v>
      </c>
      <c r="J151" s="369" t="s">
        <v>1670</v>
      </c>
      <c r="K151" s="369" t="s">
        <v>2014</v>
      </c>
      <c r="L151" s="391" t="s">
        <v>1501</v>
      </c>
      <c r="M151" s="391" t="s">
        <v>475</v>
      </c>
      <c r="N151" s="391" t="s">
        <v>977</v>
      </c>
      <c r="O151" s="369" t="s">
        <v>1501</v>
      </c>
      <c r="P151" s="374"/>
    </row>
    <row r="152" spans="1:16" ht="64.5" customHeight="1" x14ac:dyDescent="0.25">
      <c r="A152" s="1106">
        <v>62</v>
      </c>
      <c r="B152" s="1107" t="s">
        <v>2316</v>
      </c>
      <c r="C152" s="1107" t="s">
        <v>2314</v>
      </c>
      <c r="D152" s="1107" t="s">
        <v>2265</v>
      </c>
      <c r="E152" s="384" t="s">
        <v>2266</v>
      </c>
      <c r="F152" s="384" t="s">
        <v>2268</v>
      </c>
      <c r="H152" s="671">
        <v>45295</v>
      </c>
      <c r="I152" s="671" t="s">
        <v>2270</v>
      </c>
      <c r="J152" s="371" t="s">
        <v>1844</v>
      </c>
      <c r="K152" s="371" t="s">
        <v>1844</v>
      </c>
      <c r="L152" s="391" t="s">
        <v>1501</v>
      </c>
      <c r="M152" s="372" t="s">
        <v>475</v>
      </c>
      <c r="N152" s="371" t="s">
        <v>1930</v>
      </c>
      <c r="O152" s="372" t="s">
        <v>1501</v>
      </c>
      <c r="P152" s="392"/>
    </row>
    <row r="153" spans="1:16" ht="55.5" customHeight="1" x14ac:dyDescent="0.25">
      <c r="A153" s="1106"/>
      <c r="B153" s="1108"/>
      <c r="C153" s="1108"/>
      <c r="D153" s="1108"/>
      <c r="E153" s="670" t="s">
        <v>2267</v>
      </c>
      <c r="F153" s="384" t="s">
        <v>2269</v>
      </c>
      <c r="H153" s="671">
        <v>45295</v>
      </c>
      <c r="I153" s="671" t="s">
        <v>2270</v>
      </c>
      <c r="J153" s="371" t="s">
        <v>1844</v>
      </c>
      <c r="K153" s="371" t="s">
        <v>1844</v>
      </c>
      <c r="L153" s="391" t="s">
        <v>1501</v>
      </c>
      <c r="M153" s="372" t="s">
        <v>475</v>
      </c>
      <c r="N153" s="371" t="s">
        <v>1930</v>
      </c>
      <c r="O153" s="372" t="s">
        <v>1501</v>
      </c>
      <c r="P153" s="392"/>
    </row>
  </sheetData>
  <autoFilter ref="A6:P144" xr:uid="{E4FBB805-A40D-4CC5-80CB-3C81E4B5DD3E}">
    <filterColumn colId="1" showButton="0"/>
  </autoFilter>
  <mergeCells count="272">
    <mergeCell ref="A152:A153"/>
    <mergeCell ref="B152:B153"/>
    <mergeCell ref="C152:C153"/>
    <mergeCell ref="D152:D153"/>
    <mergeCell ref="A144:A145"/>
    <mergeCell ref="B144:B145"/>
    <mergeCell ref="C144:C145"/>
    <mergeCell ref="D144:D145"/>
    <mergeCell ref="P19:P20"/>
    <mergeCell ref="P122:P125"/>
    <mergeCell ref="P132:P134"/>
    <mergeCell ref="P83:P85"/>
    <mergeCell ref="P110:P112"/>
    <mergeCell ref="P31:P33"/>
    <mergeCell ref="P34:P36"/>
    <mergeCell ref="P96:P98"/>
    <mergeCell ref="P99:P103"/>
    <mergeCell ref="P104:P109"/>
    <mergeCell ref="P39:P41"/>
    <mergeCell ref="K122:K125"/>
    <mergeCell ref="J122:J125"/>
    <mergeCell ref="H122:H125"/>
    <mergeCell ref="I122:I125"/>
    <mergeCell ref="D118:D121"/>
    <mergeCell ref="G12:G13"/>
    <mergeCell ref="G14:G17"/>
    <mergeCell ref="G10:G11"/>
    <mergeCell ref="B14:B17"/>
    <mergeCell ref="C14:C17"/>
    <mergeCell ref="D14:D17"/>
    <mergeCell ref="P6:P7"/>
    <mergeCell ref="O6:O7"/>
    <mergeCell ref="B2:J2"/>
    <mergeCell ref="B6:C7"/>
    <mergeCell ref="H6:H7"/>
    <mergeCell ref="J6:J7"/>
    <mergeCell ref="I6:I7"/>
    <mergeCell ref="D6:D7"/>
    <mergeCell ref="E6:E7"/>
    <mergeCell ref="F6:F7"/>
    <mergeCell ref="G6:G7"/>
    <mergeCell ref="K6:K7"/>
    <mergeCell ref="M6:M7"/>
    <mergeCell ref="P12:P13"/>
    <mergeCell ref="D10:D11"/>
    <mergeCell ref="C10:C11"/>
    <mergeCell ref="B10:B11"/>
    <mergeCell ref="B12:B13"/>
    <mergeCell ref="C12:C13"/>
    <mergeCell ref="D12:D13"/>
    <mergeCell ref="D44:D45"/>
    <mergeCell ref="C44:C45"/>
    <mergeCell ref="D59:D61"/>
    <mergeCell ref="C59:C61"/>
    <mergeCell ref="C56:C57"/>
    <mergeCell ref="D56:D57"/>
    <mergeCell ref="B39:B41"/>
    <mergeCell ref="B32:B33"/>
    <mergeCell ref="G110:G112"/>
    <mergeCell ref="C122:C125"/>
    <mergeCell ref="G37:G38"/>
    <mergeCell ref="G39:G41"/>
    <mergeCell ref="G42:G43"/>
    <mergeCell ref="G44:G45"/>
    <mergeCell ref="D83:D85"/>
    <mergeCell ref="C37:C38"/>
    <mergeCell ref="D37:D38"/>
    <mergeCell ref="G96:G98"/>
    <mergeCell ref="J90:J91"/>
    <mergeCell ref="D89:D91"/>
    <mergeCell ref="C89:C91"/>
    <mergeCell ref="C47:C49"/>
    <mergeCell ref="D47:D49"/>
    <mergeCell ref="C87:C88"/>
    <mergeCell ref="D87:D88"/>
    <mergeCell ref="D50:D52"/>
    <mergeCell ref="C39:C41"/>
    <mergeCell ref="D42:D43"/>
    <mergeCell ref="G83:G85"/>
    <mergeCell ref="J37:J38"/>
    <mergeCell ref="D39:D41"/>
    <mergeCell ref="C50:C52"/>
    <mergeCell ref="C66:C68"/>
    <mergeCell ref="G56:G57"/>
    <mergeCell ref="C77:C79"/>
    <mergeCell ref="D77:D79"/>
    <mergeCell ref="A8:A9"/>
    <mergeCell ref="A10:A11"/>
    <mergeCell ref="A12:A13"/>
    <mergeCell ref="G34:G36"/>
    <mergeCell ref="J34:J36"/>
    <mergeCell ref="A18:A20"/>
    <mergeCell ref="A22:A23"/>
    <mergeCell ref="A25:A26"/>
    <mergeCell ref="A27:A30"/>
    <mergeCell ref="A31:A33"/>
    <mergeCell ref="A34:A36"/>
    <mergeCell ref="A37:A38"/>
    <mergeCell ref="A39:A41"/>
    <mergeCell ref="A42:A43"/>
    <mergeCell ref="A44:A45"/>
    <mergeCell ref="A47:A49"/>
    <mergeCell ref="A50:A52"/>
    <mergeCell ref="A6:A7"/>
    <mergeCell ref="A14:A17"/>
    <mergeCell ref="C8:C9"/>
    <mergeCell ref="D8:D9"/>
    <mergeCell ref="B8:B9"/>
    <mergeCell ref="B136:B138"/>
    <mergeCell ref="C136:C138"/>
    <mergeCell ref="D136:D138"/>
    <mergeCell ref="B99:B103"/>
    <mergeCell ref="C99:C103"/>
    <mergeCell ref="D99:D103"/>
    <mergeCell ref="D115:D116"/>
    <mergeCell ref="C115:C116"/>
    <mergeCell ref="B115:B116"/>
    <mergeCell ref="D122:D125"/>
    <mergeCell ref="D93:D95"/>
    <mergeCell ref="C93:C95"/>
    <mergeCell ref="C53:C54"/>
    <mergeCell ref="D53:D54"/>
    <mergeCell ref="D31:D33"/>
    <mergeCell ref="B22:B23"/>
    <mergeCell ref="B34:B36"/>
    <mergeCell ref="C34:C36"/>
    <mergeCell ref="D34:D36"/>
    <mergeCell ref="K31:K33"/>
    <mergeCell ref="D18:D20"/>
    <mergeCell ref="G18:G20"/>
    <mergeCell ref="B18:B20"/>
    <mergeCell ref="D22:D23"/>
    <mergeCell ref="C22:C23"/>
    <mergeCell ref="G31:G33"/>
    <mergeCell ref="I31:I33"/>
    <mergeCell ref="H31:H33"/>
    <mergeCell ref="J31:J33"/>
    <mergeCell ref="J25:J26"/>
    <mergeCell ref="J27:J30"/>
    <mergeCell ref="E31:E33"/>
    <mergeCell ref="G27:G30"/>
    <mergeCell ref="B25:B26"/>
    <mergeCell ref="C25:C26"/>
    <mergeCell ref="D25:D26"/>
    <mergeCell ref="F31:F33"/>
    <mergeCell ref="B27:B30"/>
    <mergeCell ref="C27:C30"/>
    <mergeCell ref="D27:D30"/>
    <mergeCell ref="A53:A54"/>
    <mergeCell ref="A59:A61"/>
    <mergeCell ref="B53:B54"/>
    <mergeCell ref="B37:B38"/>
    <mergeCell ref="B47:B49"/>
    <mergeCell ref="B56:B57"/>
    <mergeCell ref="B59:B61"/>
    <mergeCell ref="A56:A57"/>
    <mergeCell ref="B50:B52"/>
    <mergeCell ref="A96:A98"/>
    <mergeCell ref="G104:G109"/>
    <mergeCell ref="G99:G103"/>
    <mergeCell ref="B104:B109"/>
    <mergeCell ref="C104:C109"/>
    <mergeCell ref="D104:D109"/>
    <mergeCell ref="B89:B91"/>
    <mergeCell ref="B87:B88"/>
    <mergeCell ref="B83:B85"/>
    <mergeCell ref="C83:C85"/>
    <mergeCell ref="A83:A85"/>
    <mergeCell ref="A87:A88"/>
    <mergeCell ref="A89:A91"/>
    <mergeCell ref="A93:A95"/>
    <mergeCell ref="A99:A103"/>
    <mergeCell ref="A104:A109"/>
    <mergeCell ref="C96:C98"/>
    <mergeCell ref="D96:D98"/>
    <mergeCell ref="B96:B98"/>
    <mergeCell ref="B93:B95"/>
    <mergeCell ref="A66:A68"/>
    <mergeCell ref="B66:B68"/>
    <mergeCell ref="D66:D68"/>
    <mergeCell ref="B77:B79"/>
    <mergeCell ref="B81:B82"/>
    <mergeCell ref="C81:C82"/>
    <mergeCell ref="B71:B72"/>
    <mergeCell ref="C71:C72"/>
    <mergeCell ref="G59:G61"/>
    <mergeCell ref="D71:D72"/>
    <mergeCell ref="B73:B76"/>
    <mergeCell ref="D73:D76"/>
    <mergeCell ref="C74:C75"/>
    <mergeCell ref="G73:G76"/>
    <mergeCell ref="D81:D82"/>
    <mergeCell ref="A73:A76"/>
    <mergeCell ref="A77:A79"/>
    <mergeCell ref="A81:A82"/>
    <mergeCell ref="A69:A70"/>
    <mergeCell ref="A71:A72"/>
    <mergeCell ref="B69:B70"/>
    <mergeCell ref="C69:C70"/>
    <mergeCell ref="D69:D70"/>
    <mergeCell ref="A126:A127"/>
    <mergeCell ref="A130:A131"/>
    <mergeCell ref="A132:A135"/>
    <mergeCell ref="B113:B114"/>
    <mergeCell ref="C113:C114"/>
    <mergeCell ref="D113:D114"/>
    <mergeCell ref="B110:B112"/>
    <mergeCell ref="D110:D112"/>
    <mergeCell ref="C110:C112"/>
    <mergeCell ref="A122:A125"/>
    <mergeCell ref="A110:A112"/>
    <mergeCell ref="A113:A114"/>
    <mergeCell ref="A115:A116"/>
    <mergeCell ref="A118:A121"/>
    <mergeCell ref="C118:C121"/>
    <mergeCell ref="B118:B121"/>
    <mergeCell ref="J126:J127"/>
    <mergeCell ref="K126:K127"/>
    <mergeCell ref="K132:K134"/>
    <mergeCell ref="G77:G79"/>
    <mergeCell ref="H132:H134"/>
    <mergeCell ref="I132:I134"/>
    <mergeCell ref="J132:J134"/>
    <mergeCell ref="G126:G127"/>
    <mergeCell ref="A136:A138"/>
    <mergeCell ref="B126:B127"/>
    <mergeCell ref="C126:C127"/>
    <mergeCell ref="D126:D127"/>
    <mergeCell ref="E132:E134"/>
    <mergeCell ref="E122:E125"/>
    <mergeCell ref="F122:F125"/>
    <mergeCell ref="F132:F134"/>
    <mergeCell ref="G132:G134"/>
    <mergeCell ref="B130:B131"/>
    <mergeCell ref="C130:C131"/>
    <mergeCell ref="D130:D131"/>
    <mergeCell ref="D132:D135"/>
    <mergeCell ref="C132:C135"/>
    <mergeCell ref="B132:B135"/>
    <mergeCell ref="G122:G125"/>
    <mergeCell ref="M132:M134"/>
    <mergeCell ref="N132:N134"/>
    <mergeCell ref="O132:O134"/>
    <mergeCell ref="L6:L7"/>
    <mergeCell ref="N6:N7"/>
    <mergeCell ref="L31:L33"/>
    <mergeCell ref="N31:N33"/>
    <mergeCell ref="O31:O33"/>
    <mergeCell ref="M31:M33"/>
    <mergeCell ref="N122:N125"/>
    <mergeCell ref="L122:L125"/>
    <mergeCell ref="M122:M125"/>
    <mergeCell ref="O122:O125"/>
    <mergeCell ref="N39:N41"/>
    <mergeCell ref="A146:A147"/>
    <mergeCell ref="B146:B147"/>
    <mergeCell ref="C146:C147"/>
    <mergeCell ref="D146:D147"/>
    <mergeCell ref="A148:A151"/>
    <mergeCell ref="B148:B151"/>
    <mergeCell ref="C148:C151"/>
    <mergeCell ref="D148:D151"/>
    <mergeCell ref="L132:L134"/>
    <mergeCell ref="D141:D143"/>
    <mergeCell ref="C141:C143"/>
    <mergeCell ref="B141:B143"/>
    <mergeCell ref="A141:A143"/>
    <mergeCell ref="G141:G143"/>
    <mergeCell ref="A139:A140"/>
    <mergeCell ref="C139:C140"/>
    <mergeCell ref="D139:D140"/>
    <mergeCell ref="B139:B140"/>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E9BDDF-8C5E-42F4-93F2-E5DDDB1F1342}">
          <x14:formula1>
            <xm:f>Hoja2!$A$3:$A$20</xm:f>
          </x14:formula1>
          <xm:sqref>G18:G19 G31 G10 G21:G27 G110 G99 G104 G37 G34 G39 G42 G44 G12 G86:G96 G62:G65 G77 G73 G80:G83 G46:G56 G58</xm:sqref>
        </x14:dataValidation>
        <x14:dataValidation type="list" allowBlank="1" showInputMessage="1" showErrorMessage="1" xr:uid="{9B71531A-4F56-46E3-9587-2F43FFFA5849}">
          <x14:formula1>
            <xm:f>Hoja2!$A$3:$A$21</xm:f>
          </x14:formula1>
          <xm:sqref>G66:G72 G113:G121 G14 G59 G8:G9 G126 G128:G132 G135:G141 G144:G151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340A-3B55-436E-AD45-E0452451C206}">
  <sheetPr>
    <tabColor rgb="FFC00000"/>
  </sheetPr>
  <dimension ref="A1"/>
  <sheetViews>
    <sheetView workbookViewId="0"/>
  </sheetViews>
  <sheetFormatPr baseColWidth="10" defaultColWidth="11.42578125"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8E228-F7D9-4821-B3AF-E76C3997F387}">
  <dimension ref="A4:I41"/>
  <sheetViews>
    <sheetView topLeftCell="A25" workbookViewId="0">
      <selection activeCell="B32" sqref="B32"/>
    </sheetView>
  </sheetViews>
  <sheetFormatPr baseColWidth="10" defaultColWidth="11.42578125" defaultRowHeight="15" x14ac:dyDescent="0.25"/>
  <cols>
    <col min="1" max="1" width="15.28515625" customWidth="1"/>
    <col min="2" max="2" width="19.85546875" customWidth="1"/>
  </cols>
  <sheetData>
    <row r="4" spans="1:6" ht="15.75" thickBot="1" x14ac:dyDescent="0.3"/>
    <row r="5" spans="1:6" x14ac:dyDescent="0.25">
      <c r="A5" s="303" t="s">
        <v>2045</v>
      </c>
      <c r="B5" s="1111" t="s">
        <v>463</v>
      </c>
      <c r="C5" s="1111"/>
      <c r="D5" s="1111"/>
      <c r="E5" s="311" t="s">
        <v>978</v>
      </c>
      <c r="F5" s="312"/>
    </row>
    <row r="6" spans="1:6" ht="24" x14ac:dyDescent="0.25">
      <c r="A6" s="304"/>
      <c r="B6" s="219" t="s">
        <v>22</v>
      </c>
      <c r="C6" s="219" t="s">
        <v>25</v>
      </c>
      <c r="D6" s="219" t="s">
        <v>26</v>
      </c>
      <c r="E6" s="313" t="s">
        <v>2046</v>
      </c>
      <c r="F6" s="314"/>
    </row>
    <row r="7" spans="1:6" x14ac:dyDescent="0.25">
      <c r="A7" s="220" t="s">
        <v>2047</v>
      </c>
      <c r="B7" s="53">
        <v>65</v>
      </c>
      <c r="C7" s="53">
        <v>65</v>
      </c>
      <c r="D7" s="53">
        <v>2</v>
      </c>
      <c r="E7" s="305">
        <f>SUM(B7:D7)</f>
        <v>132</v>
      </c>
      <c r="F7" s="1112">
        <f>E7+E8</f>
        <v>256</v>
      </c>
    </row>
    <row r="8" spans="1:6" x14ac:dyDescent="0.25">
      <c r="A8" s="220" t="s">
        <v>2048</v>
      </c>
      <c r="B8" s="53">
        <v>72</v>
      </c>
      <c r="C8" s="53">
        <v>47</v>
      </c>
      <c r="D8" s="53">
        <v>5</v>
      </c>
      <c r="E8" s="305">
        <f>SUM(B8:D8)</f>
        <v>124</v>
      </c>
      <c r="F8" s="1112"/>
    </row>
    <row r="9" spans="1:6" x14ac:dyDescent="0.25">
      <c r="A9" s="220" t="s">
        <v>2049</v>
      </c>
      <c r="B9" s="53">
        <v>29</v>
      </c>
      <c r="C9" s="53">
        <v>47</v>
      </c>
      <c r="D9" s="53" t="e">
        <f>COUNTIFS([2]F.Externos!G2:G59,[2]GRAFICAS!D6,[2]F.Externos!E2:E59,"X")</f>
        <v>#VALUE!</v>
      </c>
      <c r="E9" s="305" t="e">
        <f>SUM(B9:D9)</f>
        <v>#VALUE!</v>
      </c>
      <c r="F9" s="1112" t="e">
        <f>E9+E10</f>
        <v>#VALUE!</v>
      </c>
    </row>
    <row r="10" spans="1:6" ht="15.75" thickBot="1" x14ac:dyDescent="0.3">
      <c r="A10" s="222" t="s">
        <v>2050</v>
      </c>
      <c r="B10" s="117">
        <v>35</v>
      </c>
      <c r="C10" s="117">
        <v>32</v>
      </c>
      <c r="D10" s="117">
        <v>2</v>
      </c>
      <c r="E10" s="306">
        <f>SUM(B10:D10)</f>
        <v>69</v>
      </c>
      <c r="F10" s="1113"/>
    </row>
    <row r="18" spans="1:9" x14ac:dyDescent="0.25">
      <c r="A18" s="1118" t="s">
        <v>2051</v>
      </c>
      <c r="B18" s="1119"/>
      <c r="C18" s="1120"/>
    </row>
    <row r="19" spans="1:9" x14ac:dyDescent="0.25">
      <c r="A19" s="1114"/>
      <c r="B19" s="1116">
        <v>2023</v>
      </c>
      <c r="C19" s="1116">
        <v>2021</v>
      </c>
    </row>
    <row r="20" spans="1:9" ht="36.75" customHeight="1" x14ac:dyDescent="0.25">
      <c r="A20" s="1115"/>
      <c r="B20" s="1117"/>
      <c r="C20" s="1117"/>
    </row>
    <row r="21" spans="1:9" x14ac:dyDescent="0.25">
      <c r="A21" s="220" t="s">
        <v>2047</v>
      </c>
      <c r="B21" s="53">
        <v>65</v>
      </c>
      <c r="C21" s="308">
        <v>37</v>
      </c>
    </row>
    <row r="22" spans="1:9" x14ac:dyDescent="0.25">
      <c r="A22" s="220" t="s">
        <v>2048</v>
      </c>
      <c r="B22" s="53">
        <v>72</v>
      </c>
      <c r="C22" s="308">
        <v>53</v>
      </c>
    </row>
    <row r="23" spans="1:9" x14ac:dyDescent="0.25">
      <c r="A23" s="220" t="s">
        <v>2049</v>
      </c>
      <c r="B23" s="53">
        <v>29</v>
      </c>
      <c r="C23" s="308">
        <v>18</v>
      </c>
    </row>
    <row r="24" spans="1:9" ht="15.75" thickBot="1" x14ac:dyDescent="0.3">
      <c r="A24" s="222" t="s">
        <v>2050</v>
      </c>
      <c r="B24" s="117">
        <v>35</v>
      </c>
      <c r="C24" s="309">
        <v>20</v>
      </c>
    </row>
    <row r="25" spans="1:9" x14ac:dyDescent="0.25">
      <c r="A25" s="310" t="s">
        <v>2052</v>
      </c>
      <c r="B25">
        <f>SUM(B21:B24)</f>
        <v>201</v>
      </c>
      <c r="C25">
        <f>SUM(C21:C24)</f>
        <v>128</v>
      </c>
    </row>
    <row r="30" spans="1:9" x14ac:dyDescent="0.25">
      <c r="A30" t="s">
        <v>2053</v>
      </c>
    </row>
    <row r="31" spans="1:9" x14ac:dyDescent="0.25">
      <c r="A31" s="6" t="s">
        <v>1279</v>
      </c>
      <c r="D31" s="6" t="s">
        <v>2054</v>
      </c>
      <c r="G31" s="6" t="s">
        <v>324</v>
      </c>
      <c r="I31" s="6" t="s">
        <v>989</v>
      </c>
    </row>
    <row r="32" spans="1:9" x14ac:dyDescent="0.25">
      <c r="A32" t="s">
        <v>2055</v>
      </c>
      <c r="D32" t="s">
        <v>2056</v>
      </c>
      <c r="G32" t="s">
        <v>2057</v>
      </c>
      <c r="I32" t="s">
        <v>2058</v>
      </c>
    </row>
    <row r="33" spans="1:4" x14ac:dyDescent="0.25">
      <c r="A33" t="s">
        <v>2059</v>
      </c>
      <c r="D33" t="s">
        <v>2060</v>
      </c>
    </row>
    <row r="34" spans="1:4" x14ac:dyDescent="0.25">
      <c r="A34" t="s">
        <v>2061</v>
      </c>
      <c r="D34" t="s">
        <v>2062</v>
      </c>
    </row>
    <row r="35" spans="1:4" x14ac:dyDescent="0.25">
      <c r="A35" t="s">
        <v>2063</v>
      </c>
    </row>
    <row r="36" spans="1:4" x14ac:dyDescent="0.25">
      <c r="A36" t="s">
        <v>2064</v>
      </c>
    </row>
    <row r="38" spans="1:4" x14ac:dyDescent="0.25">
      <c r="A38" s="6" t="s">
        <v>2054</v>
      </c>
    </row>
    <row r="39" spans="1:4" x14ac:dyDescent="0.25">
      <c r="A39" t="s">
        <v>2056</v>
      </c>
    </row>
    <row r="40" spans="1:4" x14ac:dyDescent="0.25">
      <c r="A40" t="s">
        <v>2060</v>
      </c>
    </row>
    <row r="41" spans="1:4" x14ac:dyDescent="0.25">
      <c r="A41" t="s">
        <v>2062</v>
      </c>
    </row>
  </sheetData>
  <mergeCells count="7">
    <mergeCell ref="B5:D5"/>
    <mergeCell ref="F7:F8"/>
    <mergeCell ref="F9:F10"/>
    <mergeCell ref="A19:A20"/>
    <mergeCell ref="B19:B20"/>
    <mergeCell ref="C19:C20"/>
    <mergeCell ref="A18:C1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Tablero</vt:lpstr>
      <vt:lpstr>Hoja1</vt:lpstr>
      <vt:lpstr>Metodologia Contexto</vt:lpstr>
      <vt:lpstr>F.Internos</vt:lpstr>
      <vt:lpstr>F.Externos </vt:lpstr>
      <vt:lpstr>Matriz-Estrategias</vt:lpstr>
      <vt:lpstr>Estrategias y actividades</vt:lpstr>
      <vt:lpstr>Hoja6</vt:lpstr>
      <vt:lpstr>graficas</vt:lpstr>
      <vt:lpstr>Hoja3</vt:lpstr>
      <vt:lpstr>Hoja4</vt:lpstr>
      <vt:lpstr>Hoja2</vt:lpstr>
      <vt:lpstr>Seg estrat 2023 </vt:lpstr>
      <vt:lpstr>F.Internos!Área_de_impresión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Nohora Isabel</dc:creator>
  <cp:keywords/>
  <dc:description/>
  <cp:lastModifiedBy>Johana Zambrano J</cp:lastModifiedBy>
  <cp:revision/>
  <dcterms:created xsi:type="dcterms:W3CDTF">2021-02-07T23:24:02Z</dcterms:created>
  <dcterms:modified xsi:type="dcterms:W3CDTF">2024-07-26T22:23:01Z</dcterms:modified>
  <cp:category/>
  <cp:contentStatus/>
</cp:coreProperties>
</file>